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jon_l\Desktop\Towards\"/>
    </mc:Choice>
  </mc:AlternateContent>
  <xr:revisionPtr revIDLastSave="0" documentId="13_ncr:1_{1070DF6D-2774-4CFD-B648-4832BC5BCFFB}" xr6:coauthVersionLast="47" xr6:coauthVersionMax="47" xr10:uidLastSave="{00000000-0000-0000-0000-000000000000}"/>
  <bookViews>
    <workbookView xWindow="-108" yWindow="492" windowWidth="23256" windowHeight="12576" activeTab="5" xr2:uid="{0A6DE38B-E0AA-4B40-B008-281C3018E739}"/>
  </bookViews>
  <sheets>
    <sheet name="Read_me" sheetId="11" r:id="rId1"/>
    <sheet name="Summary_Species" sheetId="1" r:id="rId2"/>
    <sheet name="Cell_Counts" sheetId="6" r:id="rId3"/>
    <sheet name="Biomass (pg C)" sheetId="5" r:id="rId4"/>
    <sheet name="Size_geometry" sheetId="7" r:id="rId5"/>
    <sheet name="References" sheetId="12" r:id="rId6"/>
  </sheets>
  <definedNames>
    <definedName name="_xlnm._FilterDatabase" localSheetId="3" hidden="1">'Biomass (pg C)'!$A$1:$Q$166</definedName>
    <definedName name="_xlnm._FilterDatabase" localSheetId="2" hidden="1">Cell_Counts!$A$1:$Q$166</definedName>
    <definedName name="_xlnm._FilterDatabase" localSheetId="4" hidden="1">Size_geometry!$A$1:$W$179</definedName>
    <definedName name="_xlnm._FilterDatabase" localSheetId="1" hidden="1">Summary_Species!$A$1:$E$166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08" i="7" l="1"/>
  <c r="N121" i="7"/>
  <c r="N131" i="7"/>
  <c r="N152" i="7"/>
  <c r="N163" i="7"/>
  <c r="N164" i="7"/>
  <c r="N62" i="7"/>
  <c r="N65" i="7"/>
  <c r="N66" i="7"/>
  <c r="N69" i="7"/>
  <c r="N70" i="7"/>
  <c r="N71" i="7"/>
  <c r="N112" i="7"/>
  <c r="N113" i="7"/>
  <c r="N26" i="7"/>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2" i="1"/>
  <c r="L99" i="7" l="1"/>
  <c r="L109" i="7"/>
  <c r="L96" i="7"/>
  <c r="N96" i="7" s="1"/>
  <c r="O96" i="7" s="1"/>
  <c r="L111" i="7"/>
  <c r="L110" i="7"/>
  <c r="L44" i="7"/>
  <c r="N44" i="7" s="1"/>
  <c r="O44" i="7" s="1"/>
  <c r="L68" i="7"/>
  <c r="N68" i="7" s="1"/>
  <c r="O68" i="7" s="1"/>
  <c r="L136" i="7"/>
  <c r="N136" i="7" s="1"/>
  <c r="O136" i="7" s="1"/>
  <c r="L135" i="7"/>
  <c r="N135" i="7" s="1"/>
  <c r="O135" i="7" s="1"/>
  <c r="L122" i="7"/>
  <c r="L145" i="7"/>
  <c r="N145" i="7" s="1"/>
  <c r="L144" i="7"/>
  <c r="L166" i="7"/>
  <c r="L34" i="7"/>
  <c r="N34" i="7" s="1"/>
  <c r="L30" i="7"/>
  <c r="N30" i="7" s="1"/>
  <c r="O30" i="7" s="1"/>
  <c r="L29" i="7"/>
  <c r="N29" i="7" s="1"/>
  <c r="O29" i="7" s="1"/>
  <c r="L28" i="7"/>
  <c r="L53" i="7"/>
  <c r="N53" i="7" s="1"/>
  <c r="O53" i="7" s="1"/>
  <c r="L150" i="7"/>
  <c r="N150" i="7" s="1"/>
  <c r="O150" i="7" s="1"/>
  <c r="L101" i="7"/>
  <c r="L100" i="7"/>
  <c r="L91" i="7"/>
  <c r="N91" i="7" s="1"/>
  <c r="L88" i="7"/>
  <c r="N88" i="7" s="1"/>
  <c r="O88" i="7" s="1"/>
  <c r="N165" i="7"/>
  <c r="O165" i="7" s="1"/>
  <c r="O164" i="7"/>
  <c r="O163" i="7"/>
  <c r="L162" i="7"/>
  <c r="L161" i="7"/>
  <c r="N161" i="7" s="1"/>
  <c r="O161" i="7" s="1"/>
  <c r="L160" i="7"/>
  <c r="N160" i="7" s="1"/>
  <c r="O160" i="7" s="1"/>
  <c r="L159" i="7"/>
  <c r="N159" i="7" s="1"/>
  <c r="O159" i="7" s="1"/>
  <c r="L158" i="7"/>
  <c r="N158" i="7" s="1"/>
  <c r="O158" i="7" s="1"/>
  <c r="L157" i="7"/>
  <c r="N157" i="7" s="1"/>
  <c r="O157" i="7" s="1"/>
  <c r="N156" i="7"/>
  <c r="O156" i="7" s="1"/>
  <c r="L155" i="7"/>
  <c r="N155" i="7" s="1"/>
  <c r="O155" i="7" s="1"/>
  <c r="N154" i="7"/>
  <c r="O154" i="7" s="1"/>
  <c r="N153" i="7"/>
  <c r="O153" i="7" s="1"/>
  <c r="O152" i="7"/>
  <c r="L151" i="7"/>
  <c r="N151" i="7" s="1"/>
  <c r="O151" i="7" s="1"/>
  <c r="L149" i="7"/>
  <c r="N149" i="7" s="1"/>
  <c r="O149" i="7" s="1"/>
  <c r="N148" i="7"/>
  <c r="O148" i="7" s="1"/>
  <c r="N147" i="7"/>
  <c r="O147" i="7" s="1"/>
  <c r="N146" i="7"/>
  <c r="O146" i="7" s="1"/>
  <c r="L143" i="7"/>
  <c r="N143" i="7" s="1"/>
  <c r="O143" i="7" s="1"/>
  <c r="L142" i="7"/>
  <c r="N142" i="7" s="1"/>
  <c r="O142" i="7" s="1"/>
  <c r="L141" i="7"/>
  <c r="N141" i="7" s="1"/>
  <c r="O141" i="7" s="1"/>
  <c r="N140" i="7"/>
  <c r="O140" i="7" s="1"/>
  <c r="N139" i="7"/>
  <c r="O139" i="7" s="1"/>
  <c r="L138" i="7"/>
  <c r="N138" i="7" s="1"/>
  <c r="O138" i="7" s="1"/>
  <c r="N137" i="7"/>
  <c r="O137" i="7" s="1"/>
  <c r="L134" i="7"/>
  <c r="L133" i="7"/>
  <c r="L132" i="7"/>
  <c r="O131" i="7"/>
  <c r="L130" i="7"/>
  <c r="L129" i="7"/>
  <c r="L128" i="7"/>
  <c r="L127" i="7"/>
  <c r="L126" i="7"/>
  <c r="L125" i="7"/>
  <c r="L124" i="7"/>
  <c r="L123" i="7"/>
  <c r="O121" i="7"/>
  <c r="L120" i="7"/>
  <c r="L119" i="7"/>
  <c r="L118" i="7"/>
  <c r="N117" i="7"/>
  <c r="O117" i="7" s="1"/>
  <c r="N116" i="7"/>
  <c r="O116" i="7" s="1"/>
  <c r="L115" i="7"/>
  <c r="N114" i="7"/>
  <c r="O114" i="7" s="1"/>
  <c r="O113" i="7"/>
  <c r="O112" i="7"/>
  <c r="O108" i="7"/>
  <c r="O107" i="7"/>
  <c r="L107" i="7"/>
  <c r="O106" i="7"/>
  <c r="L106" i="7"/>
  <c r="O105" i="7"/>
  <c r="L105" i="7"/>
  <c r="L104" i="7"/>
  <c r="N103" i="7"/>
  <c r="O103" i="7" s="1"/>
  <c r="N102" i="7"/>
  <c r="O102" i="7" s="1"/>
  <c r="N99" i="7"/>
  <c r="O99" i="7" s="1"/>
  <c r="N98" i="7"/>
  <c r="O98" i="7" s="1"/>
  <c r="N97" i="7"/>
  <c r="O97" i="7" s="1"/>
  <c r="L95" i="7"/>
  <c r="L94" i="7"/>
  <c r="N93" i="7"/>
  <c r="O93" i="7" s="1"/>
  <c r="L92" i="7"/>
  <c r="N92" i="7" s="1"/>
  <c r="O92" i="7" s="1"/>
  <c r="L90" i="7"/>
  <c r="N90" i="7" s="1"/>
  <c r="O90" i="7" s="1"/>
  <c r="L89" i="7"/>
  <c r="N89" i="7" s="1"/>
  <c r="O89" i="7" s="1"/>
  <c r="L87" i="7"/>
  <c r="N87" i="7" s="1"/>
  <c r="O87" i="7" s="1"/>
  <c r="L86" i="7"/>
  <c r="L85" i="7"/>
  <c r="N85" i="7" s="1"/>
  <c r="O85" i="7" s="1"/>
  <c r="L84" i="7"/>
  <c r="N84" i="7" s="1"/>
  <c r="O84" i="7" s="1"/>
  <c r="L83" i="7"/>
  <c r="N83" i="7" s="1"/>
  <c r="O83" i="7" s="1"/>
  <c r="L82" i="7"/>
  <c r="N82" i="7" s="1"/>
  <c r="O82" i="7" s="1"/>
  <c r="L81" i="7"/>
  <c r="L80" i="7"/>
  <c r="L79" i="7"/>
  <c r="L78" i="7"/>
  <c r="L77" i="7"/>
  <c r="L76" i="7"/>
  <c r="L75" i="7"/>
  <c r="L74" i="7"/>
  <c r="L73" i="7"/>
  <c r="L72" i="7"/>
  <c r="O71" i="7"/>
  <c r="O70" i="7"/>
  <c r="O69" i="7"/>
  <c r="L67" i="7"/>
  <c r="O66" i="7"/>
  <c r="O65" i="7"/>
  <c r="L64" i="7"/>
  <c r="L63" i="7"/>
  <c r="O62" i="7"/>
  <c r="L61" i="7"/>
  <c r="L60" i="7"/>
  <c r="L59" i="7"/>
  <c r="N59" i="7" s="1"/>
  <c r="O59" i="7" s="1"/>
  <c r="L58" i="7"/>
  <c r="L57" i="7"/>
  <c r="N57" i="7" s="1"/>
  <c r="O57" i="7" s="1"/>
  <c r="L56" i="7"/>
  <c r="N56" i="7" s="1"/>
  <c r="O56" i="7" s="1"/>
  <c r="L55" i="7"/>
  <c r="N55" i="7" s="1"/>
  <c r="O55" i="7" s="1"/>
  <c r="L54" i="7"/>
  <c r="L52" i="7"/>
  <c r="N52" i="7" s="1"/>
  <c r="O52" i="7" s="1"/>
  <c r="L51" i="7"/>
  <c r="N51" i="7" s="1"/>
  <c r="O51" i="7" s="1"/>
  <c r="L50" i="7"/>
  <c r="N50" i="7" s="1"/>
  <c r="O50" i="7" s="1"/>
  <c r="L49" i="7"/>
  <c r="N49" i="7" s="1"/>
  <c r="O49" i="7" s="1"/>
  <c r="N48" i="7"/>
  <c r="O48" i="7" s="1"/>
  <c r="L47" i="7"/>
  <c r="N47" i="7" s="1"/>
  <c r="O47" i="7" s="1"/>
  <c r="L46" i="7"/>
  <c r="N46" i="7" s="1"/>
  <c r="O46" i="7" s="1"/>
  <c r="L45" i="7"/>
  <c r="N45" i="7" s="1"/>
  <c r="O45" i="7" s="1"/>
  <c r="L43" i="7"/>
  <c r="N43" i="7" s="1"/>
  <c r="O43" i="7" s="1"/>
  <c r="L42" i="7"/>
  <c r="N42" i="7" s="1"/>
  <c r="O42" i="7" s="1"/>
  <c r="L41" i="7"/>
  <c r="N41" i="7" s="1"/>
  <c r="O41" i="7" s="1"/>
  <c r="L40" i="7"/>
  <c r="N40" i="7" s="1"/>
  <c r="O40" i="7" s="1"/>
  <c r="L39" i="7"/>
  <c r="N39" i="7" s="1"/>
  <c r="O39" i="7" s="1"/>
  <c r="L38" i="7"/>
  <c r="N38" i="7" s="1"/>
  <c r="O38" i="7" s="1"/>
  <c r="L37" i="7"/>
  <c r="N37" i="7" s="1"/>
  <c r="O37" i="7" s="1"/>
  <c r="L36" i="7"/>
  <c r="N36" i="7" s="1"/>
  <c r="O36" i="7" s="1"/>
  <c r="L35" i="7"/>
  <c r="N35" i="7" s="1"/>
  <c r="O35" i="7" s="1"/>
  <c r="L33" i="7"/>
  <c r="N33" i="7" s="1"/>
  <c r="O33" i="7" s="1"/>
  <c r="L32" i="7"/>
  <c r="N32" i="7" s="1"/>
  <c r="O32" i="7" s="1"/>
  <c r="L31" i="7"/>
  <c r="N31" i="7" s="1"/>
  <c r="O31" i="7" s="1"/>
  <c r="L27" i="7"/>
  <c r="O26" i="7"/>
  <c r="L25" i="7"/>
  <c r="L24" i="7"/>
  <c r="N24" i="7" s="1"/>
  <c r="O24" i="7" s="1"/>
  <c r="L23" i="7"/>
  <c r="N23" i="7" s="1"/>
  <c r="O23" i="7" s="1"/>
  <c r="L22" i="7"/>
  <c r="N22" i="7" s="1"/>
  <c r="O22" i="7" s="1"/>
  <c r="L21" i="7"/>
  <c r="N21" i="7" s="1"/>
  <c r="O21" i="7" s="1"/>
  <c r="L20" i="7"/>
  <c r="N20" i="7" s="1"/>
  <c r="O20" i="7" s="1"/>
  <c r="L19" i="7"/>
  <c r="N19" i="7" s="1"/>
  <c r="O19" i="7" s="1"/>
  <c r="L18" i="7"/>
  <c r="N18" i="7" s="1"/>
  <c r="O18" i="7" s="1"/>
  <c r="L17" i="7"/>
  <c r="N17" i="7" s="1"/>
  <c r="O17" i="7" s="1"/>
  <c r="L16" i="7"/>
  <c r="N16" i="7" s="1"/>
  <c r="O16" i="7" s="1"/>
  <c r="L15" i="7"/>
  <c r="N15" i="7" s="1"/>
  <c r="O15" i="7" s="1"/>
  <c r="N14" i="7"/>
  <c r="O14" i="7" s="1"/>
  <c r="L13" i="7"/>
  <c r="N13" i="7" s="1"/>
  <c r="O13" i="7" s="1"/>
  <c r="L12" i="7"/>
  <c r="N12" i="7" s="1"/>
  <c r="O12" i="7" s="1"/>
  <c r="N11" i="7"/>
  <c r="O11" i="7" s="1"/>
  <c r="N10" i="7"/>
  <c r="O10" i="7" s="1"/>
  <c r="L9" i="7"/>
  <c r="N9" i="7" s="1"/>
  <c r="O9" i="7" s="1"/>
  <c r="L8" i="7"/>
  <c r="N8" i="7" s="1"/>
  <c r="O8" i="7" s="1"/>
  <c r="L7" i="7"/>
  <c r="N7" i="7" s="1"/>
  <c r="O7" i="7" s="1"/>
  <c r="L6" i="7"/>
  <c r="N6" i="7" s="1"/>
  <c r="O6" i="7" s="1"/>
  <c r="L5" i="7"/>
  <c r="L4" i="7"/>
  <c r="N4" i="7" s="1"/>
  <c r="O4" i="7" s="1"/>
  <c r="L3" i="7"/>
  <c r="N3" i="7" s="1"/>
  <c r="O3" i="7" s="1"/>
  <c r="L2" i="7"/>
  <c r="N63" i="7" l="1"/>
  <c r="O63" i="7" s="1"/>
  <c r="N67" i="7"/>
  <c r="O67" i="7" s="1"/>
  <c r="N72" i="7"/>
  <c r="O72" i="7" s="1"/>
  <c r="N76" i="7"/>
  <c r="O76" i="7" s="1"/>
  <c r="N80" i="7"/>
  <c r="O80" i="7" s="1"/>
  <c r="N94" i="7"/>
  <c r="O94" i="7" s="1"/>
  <c r="N126" i="7"/>
  <c r="O126" i="7" s="1"/>
  <c r="N130" i="7"/>
  <c r="O130" i="7" s="1"/>
  <c r="N134" i="7"/>
  <c r="O134" i="7" s="1"/>
  <c r="O91" i="7"/>
  <c r="N122" i="7"/>
  <c r="O122" i="7" s="1"/>
  <c r="N109" i="7"/>
  <c r="O109" i="7" s="1"/>
  <c r="N60" i="7"/>
  <c r="O60" i="7" s="1"/>
  <c r="N64" i="7"/>
  <c r="O64" i="7" s="1"/>
  <c r="N73" i="7"/>
  <c r="O73" i="7" s="1"/>
  <c r="N77" i="7"/>
  <c r="O77" i="7" s="1"/>
  <c r="N81" i="7"/>
  <c r="O81" i="7" s="1"/>
  <c r="N95" i="7"/>
  <c r="O95" i="7" s="1"/>
  <c r="N118" i="7"/>
  <c r="O118" i="7" s="1"/>
  <c r="N123" i="7"/>
  <c r="O123" i="7" s="1"/>
  <c r="N127" i="7"/>
  <c r="O127" i="7" s="1"/>
  <c r="N100" i="7"/>
  <c r="O100" i="7" s="1"/>
  <c r="N166" i="7"/>
  <c r="O166" i="7" s="1"/>
  <c r="N110" i="7"/>
  <c r="O110" i="7" s="1"/>
  <c r="N5" i="7"/>
  <c r="O5" i="7" s="1"/>
  <c r="N54" i="7"/>
  <c r="O54" i="7" s="1"/>
  <c r="N58" i="7"/>
  <c r="O58" i="7" s="1"/>
  <c r="N61" i="7"/>
  <c r="O61" i="7" s="1"/>
  <c r="N74" i="7"/>
  <c r="O74" i="7" s="1"/>
  <c r="N78" i="7"/>
  <c r="O78" i="7" s="1"/>
  <c r="N86" i="7"/>
  <c r="O86" i="7" s="1"/>
  <c r="N115" i="7"/>
  <c r="O115" i="7" s="1"/>
  <c r="N119" i="7"/>
  <c r="O119" i="7" s="1"/>
  <c r="N124" i="7"/>
  <c r="O124" i="7" s="1"/>
  <c r="N128" i="7"/>
  <c r="O128" i="7" s="1"/>
  <c r="N132" i="7"/>
  <c r="O132" i="7" s="1"/>
  <c r="N101" i="7"/>
  <c r="O101" i="7" s="1"/>
  <c r="N144" i="7"/>
  <c r="O144" i="7" s="1"/>
  <c r="N111" i="7"/>
  <c r="O111" i="7" s="1"/>
  <c r="N27" i="7"/>
  <c r="O27" i="7" s="1"/>
  <c r="N75" i="7"/>
  <c r="O75" i="7" s="1"/>
  <c r="N79" i="7"/>
  <c r="O79" i="7" s="1"/>
  <c r="N104" i="7"/>
  <c r="O104" i="7" s="1"/>
  <c r="N120" i="7"/>
  <c r="O120" i="7" s="1"/>
  <c r="N125" i="7"/>
  <c r="O125" i="7" s="1"/>
  <c r="N129" i="7"/>
  <c r="O129" i="7" s="1"/>
  <c r="N133" i="7"/>
  <c r="O133" i="7" s="1"/>
  <c r="N162" i="7"/>
  <c r="O162" i="7" s="1"/>
  <c r="O34" i="7"/>
  <c r="N25" i="7"/>
  <c r="O25" i="7" s="1"/>
  <c r="N28" i="7"/>
  <c r="O28" i="7" s="1"/>
  <c r="N2" i="7"/>
  <c r="O2" i="7" s="1"/>
  <c r="O145" i="7"/>
</calcChain>
</file>

<file path=xl/sharedStrings.xml><?xml version="1.0" encoding="utf-8"?>
<sst xmlns="http://schemas.openxmlformats.org/spreadsheetml/2006/main" count="2351" uniqueCount="444">
  <si>
    <t>Actinocyclus</t>
  </si>
  <si>
    <t>Actinocyclus octonarius</t>
  </si>
  <si>
    <t>Actinoptychus senarius</t>
  </si>
  <si>
    <t>Akashiwo sanguinea</t>
  </si>
  <si>
    <t>Asterionellopsis glacialis</t>
  </si>
  <si>
    <t>Asteroplanus kariana</t>
  </si>
  <si>
    <t>Bacillaria paxillifer</t>
  </si>
  <si>
    <t>Bacteriastrum hyalinum</t>
  </si>
  <si>
    <t>Bellerochea horologicalis</t>
  </si>
  <si>
    <t>Biddulphia alternans</t>
  </si>
  <si>
    <t>Brockmanniella cf. brockmannii</t>
  </si>
  <si>
    <t>Cerataulina pelagica</t>
  </si>
  <si>
    <t>Cerataulus radiatus</t>
  </si>
  <si>
    <t>Ceratoneis cf. closterium</t>
  </si>
  <si>
    <t>Chaetoceros</t>
  </si>
  <si>
    <t>Chaetoceros contortus</t>
  </si>
  <si>
    <t>Chaetoceros danicus</t>
  </si>
  <si>
    <t>Chaetoceros debilis</t>
  </si>
  <si>
    <t>Chaetoceros densus</t>
  </si>
  <si>
    <t>Chaetoceros didymus</t>
  </si>
  <si>
    <t>Chaetoceros eibenii</t>
  </si>
  <si>
    <t>Chaetoceros pseudocurvisetus</t>
  </si>
  <si>
    <t>Chaetoceros socialis</t>
  </si>
  <si>
    <t>Chaetoceros sp.[solitair]</t>
  </si>
  <si>
    <t>Chaetoceros tenuissimus</t>
  </si>
  <si>
    <t xml:space="preserve">Chlorophyta    &gt;3 µm   </t>
  </si>
  <si>
    <t>Chlorophyta &lt; 3 µm</t>
  </si>
  <si>
    <t>Chromobiota &lt; 03 µm</t>
  </si>
  <si>
    <t>Chromobiota 03-10 µm</t>
  </si>
  <si>
    <t>Chrysochromulina</t>
  </si>
  <si>
    <t>Coscinodiscophyceae &lt; 10 µm</t>
  </si>
  <si>
    <t>Coscinodiscophyceae 10-30 µm</t>
  </si>
  <si>
    <t>Coscinodiscophyceae 30-50 µm</t>
  </si>
  <si>
    <t>Coscinodiscus radiatus</t>
  </si>
  <si>
    <t>Cryptomonadales &lt; 10 µm</t>
  </si>
  <si>
    <t>Cryptomonadales &gt; 10 µm</t>
  </si>
  <si>
    <t>Cyclotella</t>
  </si>
  <si>
    <t>Dactyliosolen fragilissimus</t>
  </si>
  <si>
    <t>Dactyliosolen phuketensis</t>
  </si>
  <si>
    <t>Delphineis minutissima</t>
  </si>
  <si>
    <t>Dictyocha (met skeletje)</t>
  </si>
  <si>
    <t>Dictyocha (naakte vorm)</t>
  </si>
  <si>
    <t>Dictyocha crux</t>
  </si>
  <si>
    <t>Diploneis</t>
  </si>
  <si>
    <t>Ditylum brightwellii</t>
  </si>
  <si>
    <t>Ebria tripartita</t>
  </si>
  <si>
    <t>Eucampia zodiacus</t>
  </si>
  <si>
    <t>Eunotogramma dubium</t>
  </si>
  <si>
    <t>Eutreptiella</t>
  </si>
  <si>
    <t>Glenodinium danicum</t>
  </si>
  <si>
    <t>Guinardia delicatula</t>
  </si>
  <si>
    <t>Guinardia flaccida</t>
  </si>
  <si>
    <t>Guinardia striata</t>
  </si>
  <si>
    <t>Gymnodiniaceae &lt; 10 µm</t>
  </si>
  <si>
    <t>Gymnodiniaceae 10-30 µm</t>
  </si>
  <si>
    <t>Gymnodiniaceae 30-50 µm</t>
  </si>
  <si>
    <t>Gymnodinium galeatum (Karlodinium veneficum)</t>
  </si>
  <si>
    <t>Gymnodinium verruculosum</t>
  </si>
  <si>
    <t>Gyrodinium &gt; 50 µm</t>
  </si>
  <si>
    <t>Gyrodinium 30-50 µm</t>
  </si>
  <si>
    <t>Gyrodinium calyptoglyphe</t>
  </si>
  <si>
    <t>Gyrodinium flagellare</t>
  </si>
  <si>
    <t>Gyrodinium spirale</t>
  </si>
  <si>
    <t>Halosphaera flagellata</t>
  </si>
  <si>
    <t>Heterocapsa minima/rotundata</t>
  </si>
  <si>
    <t xml:space="preserve">Heterocapsa sp. </t>
  </si>
  <si>
    <t>Heterocapsa triquetra</t>
  </si>
  <si>
    <t>Heterosigma akashiwo</t>
  </si>
  <si>
    <t>Karenia mikimotoi</t>
  </si>
  <si>
    <t>Katodinium glaucum</t>
  </si>
  <si>
    <t>Khakista &lt; 10 µm</t>
  </si>
  <si>
    <t>Khakista &lt; 10 µm b. &lt; 50 µm l.</t>
  </si>
  <si>
    <t>Khakista &lt; 10 µm b. &gt; 50 µm l.</t>
  </si>
  <si>
    <t>Khakista &gt; 10 µm b. &gt; 50 µm l.</t>
  </si>
  <si>
    <t>Lauderia annulata</t>
  </si>
  <si>
    <t>Lennoxia faveolata</t>
  </si>
  <si>
    <t>Leptocylindrus danicus</t>
  </si>
  <si>
    <t>Leptocylindrus minimus</t>
  </si>
  <si>
    <t>Leucocryptos marina</t>
  </si>
  <si>
    <t>Lithodesmium sp.</t>
  </si>
  <si>
    <t>Lithodesmium undulatum</t>
  </si>
  <si>
    <t>Mesoporos perforatus</t>
  </si>
  <si>
    <t xml:space="preserve">Meuniera membranacea (Navicula membranacea) </t>
  </si>
  <si>
    <t>Micromonas pusilla</t>
  </si>
  <si>
    <t>Minutocellus scriptus</t>
  </si>
  <si>
    <t>Monoraphidium</t>
  </si>
  <si>
    <t>Myrionecta rubra</t>
  </si>
  <si>
    <t xml:space="preserve">Navicula </t>
  </si>
  <si>
    <t>Navicula distans</t>
  </si>
  <si>
    <t>Noctiluca scintillans</t>
  </si>
  <si>
    <t>Oblea</t>
  </si>
  <si>
    <t>Odontella aurita</t>
  </si>
  <si>
    <t>Odontella longicruris</t>
  </si>
  <si>
    <t>Odontella rhombus</t>
  </si>
  <si>
    <t>Odontella sinensis</t>
  </si>
  <si>
    <t>Oxyphysis oxytoxoides</t>
  </si>
  <si>
    <t>Oxytoxum adriaticum</t>
  </si>
  <si>
    <t>Paralia sulcata</t>
  </si>
  <si>
    <t xml:space="preserve">Parlibellus delognei (Navicula sp.) </t>
  </si>
  <si>
    <t>Peridiniales 10-30 µm</t>
  </si>
  <si>
    <t>Phaeocystis cel</t>
  </si>
  <si>
    <t>Phaeocystis flagellaat</t>
  </si>
  <si>
    <t>Phaeocystis kolonie</t>
  </si>
  <si>
    <t>Phalacroma rotundata</t>
  </si>
  <si>
    <t>Plagiogrammopsis vanheurckii</t>
  </si>
  <si>
    <t>Plagiolemma distortum</t>
  </si>
  <si>
    <t>Pleurosigma</t>
  </si>
  <si>
    <t>Pleurosigmataceae</t>
  </si>
  <si>
    <t>Podosira stelliger</t>
  </si>
  <si>
    <t>Polykrikos</t>
  </si>
  <si>
    <t>Proboscia alata</t>
  </si>
  <si>
    <t>Proboscia indica</t>
  </si>
  <si>
    <t>Prorocentrum</t>
  </si>
  <si>
    <t>Prorocentrum balticum</t>
  </si>
  <si>
    <t>Prorocentrum micans</t>
  </si>
  <si>
    <t>Prorocentrum triestinum</t>
  </si>
  <si>
    <t>Protaspis glans</t>
  </si>
  <si>
    <t>Protoperidinium &gt; 50 µm</t>
  </si>
  <si>
    <t>Protoperidinium 10-30 µm</t>
  </si>
  <si>
    <t>Protoperidinium 30-50 µm</t>
  </si>
  <si>
    <t>Protoperidinium bipes</t>
  </si>
  <si>
    <t>Protoperidinium claudicans</t>
  </si>
  <si>
    <t>Protoperidinium conicoides</t>
  </si>
  <si>
    <t>Protoperidinium conicum</t>
  </si>
  <si>
    <t>Protoperidinium granii</t>
  </si>
  <si>
    <t>Protoperidinium mite</t>
  </si>
  <si>
    <t>Protoperidinium ovatum</t>
  </si>
  <si>
    <t>Protoperidinium steinii</t>
  </si>
  <si>
    <t>Protoperidinium subinerme</t>
  </si>
  <si>
    <t>Pseudo-nitzschia</t>
  </si>
  <si>
    <t>Pseudo-nitzschia delicatissima complex</t>
  </si>
  <si>
    <t>Pseudo-nitzschia fraudulenta</t>
  </si>
  <si>
    <t>Pseudo-nitzschia pungens complex</t>
  </si>
  <si>
    <t>Pseudo-nitzschia turgidula complex</t>
  </si>
  <si>
    <t>Pseudopodosira westii (Melosira sp.)</t>
  </si>
  <si>
    <t>Pterosperma phycoma</t>
  </si>
  <si>
    <t>Pyramimonas &lt; 10 µm</t>
  </si>
  <si>
    <t>Pyramimonas &gt; 10 µm</t>
  </si>
  <si>
    <t>Pyramimonas longicauda</t>
  </si>
  <si>
    <t>Raphidophyceae</t>
  </si>
  <si>
    <t>Rhaphoneis amphiceros</t>
  </si>
  <si>
    <t>Rhizosolenia hebatata</t>
  </si>
  <si>
    <t>Rhizosolenia imbricata</t>
  </si>
  <si>
    <t>Rhizosolenia pungens</t>
  </si>
  <si>
    <t>Rhizosolenia setigera</t>
  </si>
  <si>
    <t>Scrippsiella</t>
  </si>
  <si>
    <t>Skeletonema cf. costatum</t>
  </si>
  <si>
    <t>Stephanopyxis turris</t>
  </si>
  <si>
    <t>Telonema subtilis</t>
  </si>
  <si>
    <t>Thalassionema frauenfeldii</t>
  </si>
  <si>
    <t>Thalassionema nitzschioides</t>
  </si>
  <si>
    <t>Thalassiosira &lt; 10 µm</t>
  </si>
  <si>
    <t>Thalassiosira 10-30 µm</t>
  </si>
  <si>
    <t>Thalassiosira 30-80 µm</t>
  </si>
  <si>
    <t>Thalassiosira anguste-lineata</t>
  </si>
  <si>
    <t>Torodinium robustum</t>
  </si>
  <si>
    <t>Tripos fusus</t>
  </si>
  <si>
    <t>Tripos horridus [1]</t>
  </si>
  <si>
    <t>Tryblionella acuminata</t>
  </si>
  <si>
    <t>TAXA</t>
  </si>
  <si>
    <t>Bacillariophyta (Stramenopiles)</t>
  </si>
  <si>
    <t>Dinoflagellata (Alveolata)</t>
  </si>
  <si>
    <t>Ciliophora (Alveolata)</t>
  </si>
  <si>
    <t>Flagellated cells</t>
  </si>
  <si>
    <t>Biovolume (um3 cell-1)</t>
  </si>
  <si>
    <t>Biomass (mgC cell -1)</t>
  </si>
  <si>
    <t>Sample 1</t>
  </si>
  <si>
    <t>Sample 2</t>
  </si>
  <si>
    <t>Sample 3</t>
  </si>
  <si>
    <t>Sample 4</t>
  </si>
  <si>
    <t>Sample 5</t>
  </si>
  <si>
    <t>Sample 6</t>
  </si>
  <si>
    <t>Sample 7</t>
  </si>
  <si>
    <t>Sample 8</t>
  </si>
  <si>
    <t>Sample 9</t>
  </si>
  <si>
    <t>Sample 10</t>
  </si>
  <si>
    <t>Sample 11</t>
  </si>
  <si>
    <t>Sample 12</t>
  </si>
  <si>
    <t>Sample 13</t>
  </si>
  <si>
    <t>Sample 14</t>
  </si>
  <si>
    <t>Sample 15</t>
  </si>
  <si>
    <t xml:space="preserve">Trophy </t>
  </si>
  <si>
    <t>Lenght (µm)</t>
  </si>
  <si>
    <t>Width (µm) or Ø2</t>
  </si>
  <si>
    <t>Ø (µm)</t>
  </si>
  <si>
    <t>Size-Range</t>
  </si>
  <si>
    <t>Reference of  Size</t>
  </si>
  <si>
    <t>Reference of  North Sea</t>
  </si>
  <si>
    <t xml:space="preserve">Shape </t>
  </si>
  <si>
    <t xml:space="preserve">Equation for biovolumes (Vp) </t>
  </si>
  <si>
    <t>Aproximation for Biomass (Menden-Deuer et al. 2000)</t>
  </si>
  <si>
    <t>Biomass (pgC cell -1)</t>
  </si>
  <si>
    <t>AU</t>
  </si>
  <si>
    <t>50-300x20-120</t>
  </si>
  <si>
    <t>cylinder</t>
  </si>
  <si>
    <t>π/4 * d2 * h</t>
  </si>
  <si>
    <t>0,288*Vp^0,811</t>
  </si>
  <si>
    <t>60-70</t>
  </si>
  <si>
    <t xml:space="preserve">30-40 </t>
  </si>
  <si>
    <t>CM</t>
  </si>
  <si>
    <t>40-80</t>
  </si>
  <si>
    <t>flattened ellipsoid</t>
  </si>
  <si>
    <t>π/6 * d1 * d2 * h</t>
  </si>
  <si>
    <t>0,216*Vp^0,939</t>
  </si>
  <si>
    <t>10x90</t>
  </si>
  <si>
    <t>(cone + half sphere)-40%</t>
  </si>
  <si>
    <t xml:space="preserve"> π/12 * d2 * h*0,6</t>
  </si>
  <si>
    <t>4x30-40</t>
  </si>
  <si>
    <t xml:space="preserve">parallelepiped </t>
  </si>
  <si>
    <t xml:space="preserve">l * w * h </t>
  </si>
  <si>
    <t>68-102</t>
  </si>
  <si>
    <t>Sunčica Bosak, Luka Šupraha, Deepak Nanjappa, Wiebe H.C.F. Kooistra &amp; Diana Sarno (2015) Morphology and phylogeny of four species from the genus Bacteriastrum (Bacillariophyta), Phycologia, 54:2, 130-148, DOI: 10.2216/14-62</t>
  </si>
  <si>
    <t>fixed volumes</t>
  </si>
  <si>
    <t>21-40x50-130</t>
  </si>
  <si>
    <t>Lenght 25-400um, width 2.5 - 8um</t>
  </si>
  <si>
    <t>6-8x11-13</t>
  </si>
  <si>
    <t>oval cylinder</t>
  </si>
  <si>
    <t>π/4 * d1 * d2 * h</t>
  </si>
  <si>
    <t>7-12x12</t>
  </si>
  <si>
    <t xml:space="preserve">oval cylinder </t>
  </si>
  <si>
    <t>20x14-17</t>
  </si>
  <si>
    <t xml:space="preserve">15-20x15 </t>
  </si>
  <si>
    <t>12-45x10-55x8-46</t>
  </si>
  <si>
    <t>25-35x18-25</t>
  </si>
  <si>
    <t>8-30x10-55x7-37</t>
  </si>
  <si>
    <t>10-40x6-30</t>
  </si>
  <si>
    <t xml:space="preserve">8x9-11 </t>
  </si>
  <si>
    <t>5-10x5-10</t>
  </si>
  <si>
    <t>&gt;3</t>
  </si>
  <si>
    <t>Adjusted</t>
  </si>
  <si>
    <t>Sphere</t>
  </si>
  <si>
    <t>π/6 * d3</t>
  </si>
  <si>
    <t>&lt;3</t>
  </si>
  <si>
    <t>HET</t>
  </si>
  <si>
    <t>3-10</t>
  </si>
  <si>
    <t>4-6</t>
  </si>
  <si>
    <t>flatenned elipsoid</t>
  </si>
  <si>
    <t>70-90</t>
  </si>
  <si>
    <t xml:space="preserve"> &lt; 10 µm</t>
  </si>
  <si>
    <t xml:space="preserve"> &gt;10 µm</t>
  </si>
  <si>
    <t>7-17</t>
  </si>
  <si>
    <t>10-12x80-100</t>
  </si>
  <si>
    <t>4-10x18-26</t>
  </si>
  <si>
    <t>Tsuyoshi Watanabe, Jiro Tanaka, Geraldine Reid, Misato Kumada &amp; Tamotsu Nagumo (2013) Fine structure of Delphineis minutissima and D. surirella (Rhaphoneidaceae), Diatom Research, 28:4, 445-453, DOI: 10.1080/0269249X.2013.833553</t>
  </si>
  <si>
    <t>20-23</t>
  </si>
  <si>
    <t xml:space="preserve">half sphere </t>
  </si>
  <si>
    <t>π/12 * d3</t>
  </si>
  <si>
    <t>20-24</t>
  </si>
  <si>
    <t>π/12 * d4</t>
  </si>
  <si>
    <t>20-25</t>
  </si>
  <si>
    <t>π/12 * d5</t>
  </si>
  <si>
    <t xml:space="preserve">20-22x120- 130m </t>
  </si>
  <si>
    <t>prism on triangle base</t>
  </si>
  <si>
    <t>l * w * h / 2</t>
  </si>
  <si>
    <t>17-43</t>
  </si>
  <si>
    <t xml:space="preserve">half sphere-30% </t>
  </si>
  <si>
    <t>π/12 * d5*0,7</t>
  </si>
  <si>
    <t xml:space="preserve">π/4 *d1 * d2 * h </t>
  </si>
  <si>
    <t xml:space="preserve">Alfred Wegener Insitute ( Heincke Cruise HE430, North Sea | 2090) </t>
  </si>
  <si>
    <t xml:space="preserve">MIX </t>
  </si>
  <si>
    <t>18-22</t>
  </si>
  <si>
    <t>10-15x30-50</t>
  </si>
  <si>
    <t>35x100-150</t>
  </si>
  <si>
    <t>MIX</t>
  </si>
  <si>
    <t>&lt;10</t>
  </si>
  <si>
    <t>10-30</t>
  </si>
  <si>
    <t>30-50</t>
  </si>
  <si>
    <t>13-17x10</t>
  </si>
  <si>
    <t>rotational ellipsoid</t>
  </si>
  <si>
    <t>π/6 * d2 * h</t>
  </si>
  <si>
    <t>HT</t>
  </si>
  <si>
    <t>&gt;50</t>
  </si>
  <si>
    <t xml:space="preserve">70-100x18-22 </t>
  </si>
  <si>
    <t>double cone</t>
  </si>
  <si>
    <t>π/12 * d2 * h</t>
  </si>
  <si>
    <t>7-11</t>
  </si>
  <si>
    <t>17-19x11</t>
  </si>
  <si>
    <t>15-25</t>
  </si>
  <si>
    <t>18-37x14-35</t>
  </si>
  <si>
    <t>34-36x26-30</t>
  </si>
  <si>
    <t>half cone + cut flattened ellipsoid</t>
  </si>
  <si>
    <t>(π/24 * d12 * h1) + (π/6 * d1* d2 * h2)</t>
  </si>
  <si>
    <t xml:space="preserve">5x70-80 </t>
  </si>
  <si>
    <t>3x20-25</t>
  </si>
  <si>
    <t>5-6x10-14</t>
  </si>
  <si>
    <t>cone + half sphere</t>
  </si>
  <si>
    <t xml:space="preserve"> π/12 * d2 * h</t>
  </si>
  <si>
    <t>l * w * h / 3</t>
  </si>
  <si>
    <t>Length 14-27 µm, width 18-21 µm</t>
  </si>
  <si>
    <t>40-90x30-50</t>
  </si>
  <si>
    <t>1-3</t>
  </si>
  <si>
    <t xml:space="preserve">rotational ellipsoid </t>
  </si>
  <si>
    <t>3</t>
  </si>
  <si>
    <t xml:space="preserve">2.5x85-95 </t>
  </si>
  <si>
    <t xml:space="preserve">10x30-40 </t>
  </si>
  <si>
    <t xml:space="preserve">parallelepiped-40% </t>
  </si>
  <si>
    <t>l * w * h *0,6</t>
  </si>
  <si>
    <t>300-900</t>
  </si>
  <si>
    <t>22-35</t>
  </si>
  <si>
    <t xml:space="preserve">sphere-10% </t>
  </si>
  <si>
    <t>π/6 * d3*0,9</t>
  </si>
  <si>
    <t>40-50x30-40</t>
  </si>
  <si>
    <t xml:space="preserve">120-170x150-200 </t>
  </si>
  <si>
    <t>0,216*Vp^0,940</t>
  </si>
  <si>
    <t>150-50</t>
  </si>
  <si>
    <t>20-22x12-19</t>
  </si>
  <si>
    <t xml:space="preserve">cone-10% </t>
  </si>
  <si>
    <t>π/12 * d2 * h*0,9</t>
  </si>
  <si>
    <t>10-15</t>
  </si>
  <si>
    <t>60-30</t>
  </si>
  <si>
    <t>(cone + half sphere)-25%</t>
  </si>
  <si>
    <t xml:space="preserve"> π/12 * d2 * h*0,75</t>
  </si>
  <si>
    <t>25-30x15-20</t>
  </si>
  <si>
    <t>Dodge, J. D. 1982. Marine Dinoflagellates of the British Isles. Her Majesty’s Stationery Office, London. 303 pp. and Drebes, G. 1974. Marines Phytoplankton, Eine Auswahl der Helgoländer Planktonalgen (Diatomeen, Peridineen). Georg Thieme Verlag, Stuttgart. 186 pp.</t>
  </si>
  <si>
    <t>half cone</t>
  </si>
  <si>
    <t>π/24 * d2 * h</t>
  </si>
  <si>
    <t>65-83x55-72</t>
  </si>
  <si>
    <t>48-57</t>
  </si>
  <si>
    <t>52-92</t>
  </si>
  <si>
    <t>27-45</t>
  </si>
  <si>
    <t>(cone + half sphere)-20%</t>
  </si>
  <si>
    <t xml:space="preserve"> π/12 * d2 * h*0,8</t>
  </si>
  <si>
    <t>π/6*d^2*z</t>
  </si>
  <si>
    <t>Hansen, G. &amp; Larsen, J. 1992. Dinoflagellater i danske farvande. In: Thomsen, H. A. (ed.) Plankton i de indre danske farvande. Havforskning fra Miljøstyrelsen, Copenhagen, p. 45-155.</t>
  </si>
  <si>
    <t>60-40</t>
  </si>
  <si>
    <t>parallelepiped-20%</t>
  </si>
  <si>
    <t>2x40-60</t>
  </si>
  <si>
    <t xml:space="preserve">parallelepi ped-10% </t>
  </si>
  <si>
    <t>l * w * h *0,9</t>
  </si>
  <si>
    <t>Nohe, A., Knockaert, C., Gof, A., Dewitte, E., and Cauwer, K. De (2018). Data Descriptor : Marine phytoplankton community composition data from the Belgian part of the North Sea , 1968 – 2010. 1–9.</t>
  </si>
  <si>
    <t>5-6x120-130</t>
  </si>
  <si>
    <t xml:space="preserve">parallelepi ped-20% </t>
  </si>
  <si>
    <t>l * w * h *0,8</t>
  </si>
  <si>
    <t>15</t>
  </si>
  <si>
    <t xml:space="preserve">8-10x6 </t>
  </si>
  <si>
    <t>trapezoid</t>
  </si>
  <si>
    <t>1/2*h*w*(l1+l2)</t>
  </si>
  <si>
    <t>10-12x9</t>
  </si>
  <si>
    <t>25</t>
  </si>
  <si>
    <t>50-650x5-40</t>
  </si>
  <si>
    <t>15x400-550</t>
  </si>
  <si>
    <t>50-600x5-50</t>
  </si>
  <si>
    <t>7x15-25</t>
  </si>
  <si>
    <t>5-6x8</t>
  </si>
  <si>
    <t xml:space="preserve">4x50-80 </t>
  </si>
  <si>
    <t>parallelepiped</t>
  </si>
  <si>
    <t>&gt;10</t>
  </si>
  <si>
    <t>30-80</t>
  </si>
  <si>
    <t>50-55</t>
  </si>
  <si>
    <t>22x42</t>
  </si>
  <si>
    <t>15-35</t>
  </si>
  <si>
    <t>60 - 68x 16-24</t>
  </si>
  <si>
    <t>10-14x25-35</t>
  </si>
  <si>
    <t>Rhizosolenia robusta</t>
  </si>
  <si>
    <t>Size: Diameter = 48-400 µm, cell length 0.5 -1 mm</t>
  </si>
  <si>
    <t>Biomass (pg C cell -1)</t>
  </si>
  <si>
    <t>Length 64-115 µm</t>
  </si>
  <si>
    <t>Choanoflagellida 7-10 µm</t>
  </si>
  <si>
    <t>Choanoflagellida kolonie ~10</t>
  </si>
  <si>
    <t>Sphere*10</t>
  </si>
  <si>
    <t>π/6 * d4</t>
  </si>
  <si>
    <t>π/6 * d5</t>
  </si>
  <si>
    <t>Cochlodinium polykrikoides </t>
  </si>
  <si>
    <t>30-40 µm in length to 20-30 µm in width</t>
  </si>
  <si>
    <t>Warnowia sp.</t>
  </si>
  <si>
    <t>10-15x25</t>
  </si>
  <si>
    <t>50-100</t>
  </si>
  <si>
    <t>Length 25 - 160 μm, width 0.5 -8 μm</t>
  </si>
  <si>
    <t>50</t>
  </si>
  <si>
    <t>25.7–59.0 µm in length.22–25 striae in 10 µm.</t>
  </si>
  <si>
    <t>Lenght 112-156 µm, wxidth 17-24 µm,  strieae in 10um 16-19</t>
  </si>
  <si>
    <t>Plagiotropis sp.</t>
  </si>
  <si>
    <t>25-35 um 5-10</t>
  </si>
  <si>
    <t>0,288*Vp^0,812</t>
  </si>
  <si>
    <t>0,288*Vp^0,813</t>
  </si>
  <si>
    <t>0,288*Vp^0,814</t>
  </si>
  <si>
    <t>0,288*Vp^0,815</t>
  </si>
  <si>
    <t>0,288*Vp^0,816</t>
  </si>
  <si>
    <t>0,288*Vp^0,817</t>
  </si>
  <si>
    <t>0,76*Vp^0,819</t>
  </si>
  <si>
    <t>0,76*Vp^0,818</t>
  </si>
  <si>
    <t>*0.14</t>
  </si>
  <si>
    <t>Sheet</t>
  </si>
  <si>
    <t>Cell_Counts</t>
  </si>
  <si>
    <t>Biomass (pg C)</t>
  </si>
  <si>
    <t>Summary_Species</t>
  </si>
  <si>
    <t>Size_geometry</t>
  </si>
  <si>
    <t>Information</t>
  </si>
  <si>
    <t xml:space="preserve">Microscopy cell counts for 15 evironmetal samples,  species and taxa classification. </t>
  </si>
  <si>
    <t xml:space="preserve">Biomass estimation for the species identified in the 15 evironmetal samples. </t>
  </si>
  <si>
    <t xml:space="preserve">Summary of the species identified in microscopy dataset, biovolumes and biomass estimations. </t>
  </si>
  <si>
    <t xml:space="preserve">Species-specific size, geometric shape and conversion factors used to estimate biomass. </t>
  </si>
  <si>
    <t>References</t>
  </si>
  <si>
    <t xml:space="preserve">Complete references from Size_geometry sheet </t>
  </si>
  <si>
    <r>
      <t>Rousseau, V., Mathot, S. &amp; Lancelot, C. Calculating carbon biomass of</t>
    </r>
    <r>
      <rPr>
        <i/>
        <sz val="11"/>
        <rFont val="Calibri"/>
        <family val="2"/>
        <scheme val="minor"/>
      </rPr>
      <t>Phaeocystis</t>
    </r>
    <r>
      <rPr>
        <sz val="11"/>
        <rFont val="Calibri"/>
        <family val="2"/>
        <scheme val="minor"/>
      </rPr>
      <t xml:space="preserve"> sp. from microscopic observations. </t>
    </r>
    <r>
      <rPr>
        <i/>
        <sz val="11"/>
        <rFont val="Calibri"/>
        <family val="2"/>
        <scheme val="minor"/>
      </rPr>
      <t>Mar. Biol.</t>
    </r>
    <r>
      <rPr>
        <sz val="11"/>
        <rFont val="Calibri"/>
        <family val="2"/>
        <scheme val="minor"/>
      </rPr>
      <t xml:space="preserve"> </t>
    </r>
    <r>
      <rPr>
        <b/>
        <sz val="11"/>
        <rFont val="Calibri"/>
        <family val="2"/>
        <scheme val="minor"/>
      </rPr>
      <t xml:space="preserve">107, </t>
    </r>
    <r>
      <rPr>
        <sz val="11"/>
        <rFont val="Calibri"/>
        <family val="2"/>
        <scheme val="minor"/>
      </rPr>
      <t>305–314 (1990). https://doi.org/10.1007/BF01319828</t>
    </r>
    <r>
      <rPr>
        <sz val="11"/>
        <color theme="1"/>
        <rFont val="Calibri"/>
        <family val="2"/>
        <scheme val="minor"/>
      </rPr>
      <t/>
    </r>
  </si>
  <si>
    <r>
      <t xml:space="preserve">Kociolek, J.P.; Balasubramanian, K.; Blanco, S.; Coste, M.; Ector, L.; Liu, Y.; Kulikovskiy, M.; Lundholm, N.; Ludwig, T.; Potapova, M.; Rimet, F.; Sabbe, K.; Sala, S.; Sar, E.; Taylor, J.; Van de Vijver, B.; Wetzel, C.E.; Williams, D.M.; Witkowski, A.; Witkowski, J. (2020). DiatomBase. </t>
    </r>
    <r>
      <rPr>
        <i/>
        <sz val="11"/>
        <rFont val="Calibri"/>
        <family val="2"/>
        <scheme val="minor"/>
      </rPr>
      <t>Chaetoceros pseudocurvisetus</t>
    </r>
    <r>
      <rPr>
        <sz val="11"/>
        <rFont val="Calibri"/>
        <family val="2"/>
        <scheme val="minor"/>
      </rPr>
      <t xml:space="preserve"> Mangin, 1910. Accessed through: World Register of Marine Species at: http://www.marinespecies.org/aphia.php?p=taxdetails&amp;id=178229 on 2020-06-08</t>
    </r>
  </si>
  <si>
    <t>Olenina et al., 2006</t>
  </si>
  <si>
    <t>Olenina, I. (2006). Biovolumes and size-classes of phytoplankton in the Baltic Sea.</t>
  </si>
  <si>
    <t>Citation</t>
  </si>
  <si>
    <t>Kraberg, A., Baumann, M., &amp; Dürselen, C. D. (2010). Coastal phytoplankton: photo guide for Northern European seas. Pfeil.</t>
  </si>
  <si>
    <t>Kraberg et al., 2010</t>
  </si>
  <si>
    <t>Nézan, E., Bilien, G., Boulben, S., Mertens, K. N., &amp; Chomérat, N. (2018). Description and phylogenetic position of Plagiolemma distortum sp. nov., a new raphid diatom (Bacillariophyceae) from French coastal waters. Diatom Research, 33(1), 13-24.</t>
  </si>
  <si>
    <t>Nézan et al., 2018</t>
  </si>
  <si>
    <t>Dodget et al., 1982</t>
  </si>
  <si>
    <t>Dodge et al., 1982</t>
  </si>
  <si>
    <t>EOS - Phytoplankton Encyclopedia Project (ubc.ca). Accessed Jul 2021</t>
  </si>
  <si>
    <t>Encyclopedia of Life (EOL). Guinardia striata (Stolterfoth) G. R. Hasle. http://www.eol.org/pages/907115. Accessed 30 Jul 2021</t>
  </si>
  <si>
    <t>EOS, 2021</t>
  </si>
  <si>
    <t>EOL, 2021</t>
  </si>
  <si>
    <t>Karlson, B., Andreasson, A., Johansen, M., Karlberg, M., Loo, A., Skjevik, A-T., 2020. Nordic Microalgae. World-wide electronic publication, http://nordicmicroalgae.org.</t>
  </si>
  <si>
    <t>Karson et al., 2021</t>
  </si>
  <si>
    <t>Rousseau et al., 2000</t>
  </si>
  <si>
    <t>Karlson et al., 2020</t>
  </si>
  <si>
    <t>Spaulding et al. 2022. Diatoms.org: supporting taxonomists, connecting communities. Diatom Research. doi:10.1080/0269249X.2021.2006790</t>
  </si>
  <si>
    <t>Spaulding et al., 2022</t>
  </si>
  <si>
    <t>Bosak et al., 2015</t>
  </si>
  <si>
    <t>Watanabe et al., 2013</t>
  </si>
  <si>
    <t>Nohe et al., 2018</t>
  </si>
  <si>
    <t>Balech, E. (1976). Sur quelques Protoperidinium (Dinoflagellata) du golfe du Lion. Vie et Milieu, 26, 27-46.</t>
  </si>
  <si>
    <t>Balech, 1976</t>
  </si>
  <si>
    <t>Gmelin, J. F. (1791). Systema naturæ: per Regna tria naturae, secundum classes, ordines, genera, species, cum characteribus, differentiis, synonomis, locis (Vol. 2, No. 2). Beer.</t>
  </si>
  <si>
    <t>Gmekin, 1797</t>
  </si>
  <si>
    <t>Skuja, H. (1939). Beitrag zur Algenflora Lettlands II. Acta Horti Botanici Universitatis Latviensis 11/12: 41-169. </t>
  </si>
  <si>
    <t>Skuja, 1939</t>
  </si>
  <si>
    <t>Hansen &amp; Larsen, 1992</t>
  </si>
  <si>
    <t>Hasle, G. R., Syvertsen, E. E., Steidinger, K. A., Tangen, K., &amp; Tomas, C. R. (1996). Identifying marine diatoms and dinoflagellates. Elsevier.</t>
  </si>
  <si>
    <t>Hasle et al., 1996</t>
  </si>
  <si>
    <t>Hasle, G. R. (1983). Thalassiosira punctigera (Castr.) comb, nov., a widely distributed marine planktonic diatom. Nordic Journal of Botany, 3(5), 593-608.</t>
  </si>
  <si>
    <t>Hasle, 1983</t>
  </si>
  <si>
    <t>Guiry, M. D. (2010). AlgaeBase. World-wide electronic publication, National university of Ireland, Galway. http://www. algaebase. org/.</t>
  </si>
  <si>
    <t>Guiry, 2010</t>
  </si>
  <si>
    <t>Marine Species Identification Portal, 2021</t>
  </si>
  <si>
    <t>Marine Species Identification Portal 2021 Cochlodinium polykrikoides.  [Accessed 01/2021].</t>
  </si>
  <si>
    <t>Kociolek et al., 2020</t>
  </si>
  <si>
    <t>Daugbjerg, N., Hansen, G., Larsen, J., &amp; Moestrup, Ø. (2000). Phylogeny of some of the major genera of dinoflagellates based on ultrastructure and partial LSU rDNA sequence data, including the erection of three new genera of unarmoured dinoflagellates. Phycologia, 39(4), 302-317.</t>
  </si>
  <si>
    <t>Daugbjerg et al., 2000</t>
  </si>
  <si>
    <t>Hendey, N. I. (1954). A preliminary check-list of British marine diatoms. Journal of the marine biological association of the United Kingdom, 33(2), 537-560.</t>
  </si>
  <si>
    <t>Hendey et al. 1954</t>
  </si>
  <si>
    <t>Rines, J. E. B., &amp; Hargraves, P. E. (1990). Morphology and taxonomy of Chaetoceros compressus Lauder var. hirtisetus var. nova, with preliminary consideration of closely related taxa. Diatom Research, 5(1), 113-127.</t>
  </si>
  <si>
    <t>Rines &amp; Hargraves, 1990</t>
  </si>
  <si>
    <t>Hendey et al. 1954; Rines &amp; Hargraves, 1990</t>
  </si>
  <si>
    <t>Hendey, N. I. (1964). Bacillariophyceae (diatoms). An introductory account of the smaller algae of British coastal waters.</t>
  </si>
  <si>
    <t>Hendey et al. 1964</t>
  </si>
  <si>
    <t>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</si>
</sst>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
  </numFmts>
  <fonts count="12" x14ac:knownFonts="1">
    <font>
      <sz val="11"/>
      <color theme="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b/>
      <sz val="10"/>
      <color theme="1"/>
      <name val="Arial"/>
      <family val="2"/>
    </font>
    <font>
      <i/>
      <sz val="11"/>
      <color theme="1"/>
      <name val="Calibri"/>
      <family val="2"/>
      <scheme val="minor"/>
    </font>
    <font>
      <i/>
      <sz val="10"/>
      <name val="Arial"/>
      <family val="2"/>
    </font>
    <font>
      <i/>
      <sz val="11"/>
      <name val="Calibri"/>
      <family val="2"/>
      <scheme val="minor"/>
    </font>
    <font>
      <sz val="11"/>
      <name val="Calibri"/>
      <family val="2"/>
      <scheme val="minor"/>
    </font>
    <font>
      <sz val="10"/>
      <name val="Arial"/>
      <family val="2"/>
    </font>
    <font>
      <sz val="8"/>
      <name val="Calibri"/>
      <family val="2"/>
      <scheme val="minor"/>
    </font>
    <font>
      <b/>
      <sz val="11"/>
      <name val="Calibri"/>
      <family val="2"/>
      <scheme val="minor"/>
    </font>
  </fonts>
  <fills count="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 fillId="2" borderId="0" applyNumberFormat="0" applyBorder="0" applyAlignment="0" applyProtection="0"/>
    <xf numFmtId="0" fontId="2" fillId="3" borderId="0" applyNumberFormat="0" applyBorder="0" applyAlignment="0" applyProtection="0"/>
  </cellStyleXfs>
  <cellXfs count="46">
    <xf numFmtId="0" fontId="0" fillId="0" borderId="0" xfId="0"/>
    <xf numFmtId="0" fontId="0" fillId="0" borderId="0" xfId="0" applyAlignment="1">
      <alignment horizontal="left"/>
    </xf>
    <xf numFmtId="0" fontId="3" fillId="0" borderId="0" xfId="0" applyFont="1"/>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Alignment="1">
      <alignment horizontal="center"/>
    </xf>
    <xf numFmtId="1" fontId="9" fillId="0" borderId="0" xfId="0" applyNumberFormat="1" applyFont="1" applyAlignment="1">
      <alignment horizontal="center"/>
    </xf>
    <xf numFmtId="0" fontId="3" fillId="0" borderId="0" xfId="0" applyFont="1" applyAlignment="1">
      <alignment horizontal="center"/>
    </xf>
    <xf numFmtId="0" fontId="5"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xf>
    <xf numFmtId="0" fontId="7" fillId="0" borderId="0" xfId="1" applyFont="1" applyFill="1" applyBorder="1" applyAlignment="1">
      <alignment horizontal="center"/>
    </xf>
    <xf numFmtId="0" fontId="8" fillId="0" borderId="0" xfId="1" applyFont="1" applyFill="1" applyBorder="1" applyAlignment="1">
      <alignment horizontal="center"/>
    </xf>
    <xf numFmtId="0" fontId="7" fillId="0" borderId="0" xfId="0" applyFont="1" applyAlignment="1">
      <alignment horizontal="center"/>
    </xf>
    <xf numFmtId="164" fontId="6" fillId="0" borderId="0" xfId="0" applyNumberFormat="1" applyFont="1" applyAlignment="1">
      <alignment horizontal="center"/>
    </xf>
    <xf numFmtId="11" fontId="0" fillId="0" borderId="0" xfId="0" applyNumberFormat="1" applyAlignment="1">
      <alignment horizontal="center"/>
    </xf>
    <xf numFmtId="0" fontId="0" fillId="0" borderId="0" xfId="0" applyAlignment="1">
      <alignment horizontal="center"/>
    </xf>
    <xf numFmtId="49" fontId="8" fillId="0" borderId="0" xfId="0" applyNumberFormat="1" applyFont="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64" fontId="8" fillId="4" borderId="1" xfId="2" applyNumberFormat="1" applyFont="1" applyFill="1" applyBorder="1" applyAlignment="1">
      <alignment horizontal="center"/>
    </xf>
    <xf numFmtId="0" fontId="0" fillId="0" borderId="3" xfId="0" applyBorder="1" applyAlignment="1">
      <alignment horizontal="left"/>
    </xf>
    <xf numFmtId="0" fontId="8" fillId="0" borderId="3" xfId="0" applyFont="1" applyBorder="1" applyAlignment="1">
      <alignment horizontal="left"/>
    </xf>
    <xf numFmtId="0" fontId="0" fillId="0" borderId="5" xfId="0" applyBorder="1" applyAlignment="1">
      <alignment horizontal="left"/>
    </xf>
    <xf numFmtId="0" fontId="8" fillId="0" borderId="8" xfId="0" applyFont="1" applyBorder="1" applyAlignment="1">
      <alignment horizontal="center"/>
    </xf>
    <xf numFmtId="0" fontId="0" fillId="0" borderId="9" xfId="0" applyBorder="1" applyAlignment="1">
      <alignment horizontal="left"/>
    </xf>
    <xf numFmtId="0" fontId="11" fillId="0" borderId="1" xfId="0" applyFont="1" applyBorder="1" applyAlignment="1">
      <alignment horizontal="center"/>
    </xf>
    <xf numFmtId="49" fontId="11" fillId="0" borderId="1" xfId="0" applyNumberFormat="1" applyFont="1" applyBorder="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49" fontId="8" fillId="0" borderId="1" xfId="0" applyNumberFormat="1" applyFont="1" applyBorder="1" applyAlignment="1">
      <alignment horizontal="center"/>
    </xf>
    <xf numFmtId="0" fontId="0" fillId="0" borderId="1" xfId="0" applyBorder="1" applyAlignment="1">
      <alignment horizontal="center"/>
    </xf>
    <xf numFmtId="165" fontId="8" fillId="0" borderId="1" xfId="0" applyNumberFormat="1" applyFont="1" applyBorder="1" applyAlignment="1">
      <alignment horizontal="center"/>
    </xf>
    <xf numFmtId="1" fontId="8" fillId="0" borderId="1" xfId="0" applyNumberFormat="1" applyFont="1" applyBorder="1" applyAlignment="1">
      <alignment horizontal="center"/>
    </xf>
    <xf numFmtId="0" fontId="7" fillId="0" borderId="1" xfId="1" applyFont="1" applyFill="1" applyBorder="1" applyAlignment="1">
      <alignment horizontal="center"/>
    </xf>
    <xf numFmtId="0" fontId="8" fillId="0" borderId="1" xfId="1" applyFont="1" applyFill="1" applyBorder="1" applyAlignment="1">
      <alignment horizont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wrapText="1"/>
    </xf>
    <xf numFmtId="0" fontId="8" fillId="0" borderId="1" xfId="2" applyFont="1" applyFill="1" applyBorder="1" applyAlignment="1">
      <alignment horizontal="center"/>
    </xf>
    <xf numFmtId="0" fontId="8" fillId="0" borderId="1" xfId="0" applyFont="1" applyFill="1" applyBorder="1" applyAlignment="1">
      <alignment horizontal="center"/>
    </xf>
    <xf numFmtId="164" fontId="7" fillId="0" borderId="1" xfId="0" applyNumberFormat="1" applyFont="1" applyBorder="1" applyAlignment="1">
      <alignment horizontal="center"/>
    </xf>
    <xf numFmtId="0" fontId="4" fillId="0" borderId="0" xfId="0" applyFont="1" applyAlignment="1">
      <alignment horizontal="center"/>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CCCA56-8151-4C97-AEDE-EA5E2A458740}">
  <dimension ref="D3:E9"/>
  <sheetViews>
    <sheetView zoomScale="70" zoomScaleNormal="70" workbookViewId="0">
      <selection activeCell="E19" sqref="E19"/>
    </sheetView>
  </sheetViews>
  <sheetFormatPr defaultRowHeight="14.4" x14ac:dyDescent="0.3"/>
  <cols>
    <col min="4" max="4" width="22.109375" customWidth="1"/>
    <col min="5" max="5" width="90.88671875" customWidth="1"/>
  </cols>
  <sheetData>
    <row r="3" spans="4:5" ht="15" thickBot="1" x14ac:dyDescent="0.35"/>
    <row r="4" spans="4:5" ht="15" thickBot="1" x14ac:dyDescent="0.35">
      <c r="D4" s="20" t="s">
        <v>382</v>
      </c>
      <c r="E4" s="21" t="s">
        <v>387</v>
      </c>
    </row>
    <row r="5" spans="4:5" x14ac:dyDescent="0.3">
      <c r="D5" s="22" t="s">
        <v>385</v>
      </c>
      <c r="E5" s="23" t="s">
        <v>390</v>
      </c>
    </row>
    <row r="6" spans="4:5" x14ac:dyDescent="0.3">
      <c r="D6" s="3" t="s">
        <v>383</v>
      </c>
      <c r="E6" s="6" t="s">
        <v>388</v>
      </c>
    </row>
    <row r="7" spans="4:5" x14ac:dyDescent="0.3">
      <c r="D7" s="3" t="s">
        <v>384</v>
      </c>
      <c r="E7" s="6" t="s">
        <v>389</v>
      </c>
    </row>
    <row r="8" spans="4:5" ht="15" thickBot="1" x14ac:dyDescent="0.35">
      <c r="D8" s="4" t="s">
        <v>386</v>
      </c>
      <c r="E8" s="5" t="s">
        <v>391</v>
      </c>
    </row>
    <row r="9" spans="4:5" ht="15" thickBot="1" x14ac:dyDescent="0.35">
      <c r="D9" s="4" t="s">
        <v>392</v>
      </c>
      <c r="E9" s="5" t="s">
        <v>393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C6DEB-7006-4142-AEFB-068356B9B2C1}">
  <dimension ref="A1:M166"/>
  <sheetViews>
    <sheetView zoomScale="130" zoomScaleNormal="130" workbookViewId="0">
      <selection activeCell="A2" sqref="A2"/>
    </sheetView>
  </sheetViews>
  <sheetFormatPr defaultColWidth="8.88671875" defaultRowHeight="14.4" x14ac:dyDescent="0.3"/>
  <cols>
    <col min="1" max="1" width="43" style="7" customWidth="1"/>
    <col min="2" max="2" width="31.6640625" style="7" customWidth="1"/>
    <col min="3" max="3" width="28.33203125" style="7" customWidth="1"/>
    <col min="4" max="4" width="25.109375" style="7" customWidth="1"/>
    <col min="5" max="5" width="29.88671875" style="7" customWidth="1"/>
    <col min="6" max="9" width="8.88671875" style="7"/>
    <col min="10" max="10" width="32" style="7" customWidth="1"/>
    <col min="11" max="11" width="17.6640625" style="7" customWidth="1"/>
    <col min="12" max="16384" width="8.88671875" style="7"/>
  </cols>
  <sheetData>
    <row r="1" spans="1:13" x14ac:dyDescent="0.3">
      <c r="A1" s="45" t="s">
        <v>443</v>
      </c>
      <c r="B1" s="9" t="s">
        <v>159</v>
      </c>
      <c r="C1" s="9" t="s">
        <v>164</v>
      </c>
      <c r="D1" s="9" t="s">
        <v>165</v>
      </c>
      <c r="E1" s="9" t="s">
        <v>355</v>
      </c>
    </row>
    <row r="2" spans="1:13" x14ac:dyDescent="0.3">
      <c r="A2" s="10" t="s">
        <v>0</v>
      </c>
      <c r="B2" s="7" t="s">
        <v>160</v>
      </c>
      <c r="C2" s="17">
        <v>1570796.3267948965</v>
      </c>
      <c r="D2" s="17">
        <v>3.0510245909817395E-5</v>
      </c>
      <c r="E2" s="17">
        <f>D2/0.00000001</f>
        <v>3051.0245909817395</v>
      </c>
    </row>
    <row r="3" spans="1:13" x14ac:dyDescent="0.3">
      <c r="A3" s="10" t="s">
        <v>1</v>
      </c>
      <c r="B3" s="7" t="s">
        <v>160</v>
      </c>
      <c r="C3" s="17">
        <v>140198.48090496575</v>
      </c>
      <c r="D3" s="17">
        <v>4.2993352401411144E-6</v>
      </c>
      <c r="E3" s="17">
        <f>D3/0.00000001</f>
        <v>429.93352401411141</v>
      </c>
    </row>
    <row r="4" spans="1:13" x14ac:dyDescent="0.3">
      <c r="A4" s="10" t="s">
        <v>2</v>
      </c>
      <c r="B4" s="7" t="s">
        <v>160</v>
      </c>
      <c r="C4" s="17">
        <v>24052.818754046853</v>
      </c>
      <c r="D4" s="17">
        <v>1.0292434136067687E-6</v>
      </c>
      <c r="E4" s="17">
        <f>D4/0.00000001</f>
        <v>102.92434136067688</v>
      </c>
    </row>
    <row r="5" spans="1:13" x14ac:dyDescent="0.3">
      <c r="A5" s="12" t="s">
        <v>3</v>
      </c>
      <c r="B5" s="7" t="s">
        <v>161</v>
      </c>
      <c r="C5" s="17">
        <v>28274.333882308136</v>
      </c>
      <c r="D5" s="17">
        <v>3.2682193575401264E-6</v>
      </c>
      <c r="E5" s="17">
        <f>D5/0.00000001</f>
        <v>326.82193575401266</v>
      </c>
      <c r="J5" s="2"/>
    </row>
    <row r="6" spans="1:13" x14ac:dyDescent="0.3">
      <c r="A6" s="12" t="s">
        <v>4</v>
      </c>
      <c r="B6" s="7" t="s">
        <v>160</v>
      </c>
      <c r="C6" s="17">
        <v>1413.7166941154069</v>
      </c>
      <c r="D6" s="17">
        <v>1.0335616419194084E-7</v>
      </c>
      <c r="E6" s="17">
        <f>D6/0.00000001</f>
        <v>10.335616419194084</v>
      </c>
      <c r="J6"/>
      <c r="K6" s="17"/>
      <c r="L6" s="17"/>
      <c r="M6" s="17"/>
    </row>
    <row r="7" spans="1:13" x14ac:dyDescent="0.3">
      <c r="A7" s="12" t="s">
        <v>5</v>
      </c>
      <c r="B7" s="7" t="s">
        <v>160</v>
      </c>
      <c r="C7" s="17">
        <v>560</v>
      </c>
      <c r="D7" s="17">
        <v>4.8772270932147008E-8</v>
      </c>
      <c r="E7" s="17">
        <f>D7/0.00000001</f>
        <v>4.8772270932147004</v>
      </c>
      <c r="J7"/>
      <c r="K7" s="17"/>
      <c r="L7" s="17"/>
      <c r="M7" s="17"/>
    </row>
    <row r="8" spans="1:13" x14ac:dyDescent="0.3">
      <c r="A8" s="7" t="s">
        <v>6</v>
      </c>
      <c r="B8" s="7" t="s">
        <v>160</v>
      </c>
      <c r="C8" s="17">
        <v>3315</v>
      </c>
      <c r="D8" s="17">
        <v>2.0630256744039322E-7</v>
      </c>
      <c r="E8" s="17">
        <f>D8/0.00000001</f>
        <v>20.630256744039322</v>
      </c>
      <c r="J8"/>
      <c r="K8" s="17"/>
      <c r="L8" s="17"/>
      <c r="M8" s="17"/>
    </row>
    <row r="9" spans="1:13" x14ac:dyDescent="0.3">
      <c r="A9" s="7" t="s">
        <v>7</v>
      </c>
      <c r="B9" s="7" t="s">
        <v>160</v>
      </c>
      <c r="C9" s="17">
        <v>15707.963267948966</v>
      </c>
      <c r="D9" s="17">
        <v>7.2852709427917594E-7</v>
      </c>
      <c r="E9" s="17">
        <f>D9/0.00000001</f>
        <v>72.852709427917588</v>
      </c>
      <c r="J9"/>
      <c r="K9" s="17"/>
      <c r="L9" s="17"/>
      <c r="M9" s="17"/>
    </row>
    <row r="10" spans="1:13" x14ac:dyDescent="0.3">
      <c r="A10" s="7" t="s">
        <v>8</v>
      </c>
      <c r="B10" s="7" t="s">
        <v>160</v>
      </c>
      <c r="C10" s="17">
        <v>151019.5</v>
      </c>
      <c r="D10" s="17">
        <v>4.5665505923495916E-6</v>
      </c>
      <c r="E10" s="17">
        <f>D10/0.00000001</f>
        <v>456.65505923495914</v>
      </c>
    </row>
    <row r="11" spans="1:13" x14ac:dyDescent="0.3">
      <c r="A11" s="18" t="s">
        <v>9</v>
      </c>
      <c r="B11" s="7" t="s">
        <v>160</v>
      </c>
      <c r="C11" s="17">
        <v>5000</v>
      </c>
      <c r="D11" s="17">
        <v>2.8791027296608387E-7</v>
      </c>
      <c r="E11" s="17">
        <f>D11/0.00000001</f>
        <v>28.791027296608387</v>
      </c>
    </row>
    <row r="12" spans="1:13" x14ac:dyDescent="0.3">
      <c r="A12" s="13" t="s">
        <v>10</v>
      </c>
      <c r="B12" s="7" t="s">
        <v>160</v>
      </c>
      <c r="C12" s="17">
        <v>251.32741228718345</v>
      </c>
      <c r="D12" s="17">
        <v>2.5467540998024689E-8</v>
      </c>
      <c r="E12" s="17">
        <f>D12/0.00000001</f>
        <v>2.5467540998024689</v>
      </c>
    </row>
    <row r="13" spans="1:13" x14ac:dyDescent="0.3">
      <c r="A13" s="10" t="s">
        <v>11</v>
      </c>
      <c r="B13" s="7" t="s">
        <v>160</v>
      </c>
      <c r="C13" s="17">
        <v>49480.084294039239</v>
      </c>
      <c r="D13" s="17">
        <v>1.8474622250065681E-6</v>
      </c>
      <c r="E13" s="17">
        <f>D13/0.00000001</f>
        <v>184.74622250065681</v>
      </c>
    </row>
    <row r="14" spans="1:13" x14ac:dyDescent="0.3">
      <c r="A14" s="18" t="s">
        <v>12</v>
      </c>
      <c r="B14" s="7" t="s">
        <v>160</v>
      </c>
      <c r="C14" s="17">
        <v>1000</v>
      </c>
      <c r="D14" s="17">
        <v>7.805351899845629E-8</v>
      </c>
      <c r="E14" s="17">
        <f>D14/0.00000001</f>
        <v>7.805351899845629</v>
      </c>
    </row>
    <row r="15" spans="1:13" x14ac:dyDescent="0.3">
      <c r="A15" s="13" t="s">
        <v>13</v>
      </c>
      <c r="B15" s="7" t="s">
        <v>160</v>
      </c>
      <c r="C15" s="17">
        <v>4908.7385212340523</v>
      </c>
      <c r="D15" s="17">
        <v>2.8364104425889905E-7</v>
      </c>
      <c r="E15" s="17">
        <f>D15/0.00000001</f>
        <v>28.364104425889906</v>
      </c>
    </row>
    <row r="16" spans="1:13" x14ac:dyDescent="0.3">
      <c r="A16" s="12" t="s">
        <v>14</v>
      </c>
      <c r="B16" s="7" t="s">
        <v>160</v>
      </c>
      <c r="C16" s="17">
        <v>329.86722862692829</v>
      </c>
      <c r="D16" s="17">
        <v>3.1751595706728523E-8</v>
      </c>
      <c r="E16" s="17">
        <f>D16/0.00000001</f>
        <v>3.1751595706728524</v>
      </c>
    </row>
    <row r="17" spans="1:5" x14ac:dyDescent="0.3">
      <c r="A17" s="12" t="s">
        <v>15</v>
      </c>
      <c r="B17" s="7" t="s">
        <v>160</v>
      </c>
      <c r="C17" s="17">
        <v>791.68134870462791</v>
      </c>
      <c r="D17" s="17">
        <v>6.4582800457420905E-8</v>
      </c>
      <c r="E17" s="17">
        <f>D17/0.00000001</f>
        <v>6.4582800457420904</v>
      </c>
    </row>
    <row r="18" spans="1:5" x14ac:dyDescent="0.3">
      <c r="A18" s="12" t="s">
        <v>16</v>
      </c>
      <c r="B18" s="7" t="s">
        <v>160</v>
      </c>
      <c r="C18" s="17">
        <v>3534.291735288517</v>
      </c>
      <c r="D18" s="17">
        <v>2.1730300408181792E-7</v>
      </c>
      <c r="E18" s="17">
        <f>D18/0.00000001</f>
        <v>21.73030040818179</v>
      </c>
    </row>
    <row r="19" spans="1:5" x14ac:dyDescent="0.3">
      <c r="A19" s="12" t="s">
        <v>17</v>
      </c>
      <c r="B19" s="7" t="s">
        <v>160</v>
      </c>
      <c r="C19" s="17">
        <v>3534.291735288517</v>
      </c>
      <c r="D19" s="17">
        <v>2.1730300408181792E-7</v>
      </c>
      <c r="E19" s="17">
        <f>D19/0.00000001</f>
        <v>21.73030040818179</v>
      </c>
    </row>
    <row r="20" spans="1:5" x14ac:dyDescent="0.3">
      <c r="A20" s="18" t="s">
        <v>18</v>
      </c>
      <c r="B20" s="7" t="s">
        <v>160</v>
      </c>
      <c r="C20" s="17">
        <v>22383.847656827274</v>
      </c>
      <c r="D20" s="17">
        <v>9.709336727236688E-7</v>
      </c>
      <c r="E20" s="17">
        <f>D20/0.00000001</f>
        <v>97.093367272366876</v>
      </c>
    </row>
    <row r="21" spans="1:5" x14ac:dyDescent="0.3">
      <c r="A21" s="12" t="s">
        <v>19</v>
      </c>
      <c r="B21" s="7" t="s">
        <v>160</v>
      </c>
      <c r="C21" s="17">
        <v>3092.5052683774529</v>
      </c>
      <c r="D21" s="17">
        <v>1.9499984278468279E-7</v>
      </c>
      <c r="E21" s="17">
        <f>D21/0.00000001</f>
        <v>19.499984278468279</v>
      </c>
    </row>
    <row r="22" spans="1:5" x14ac:dyDescent="0.3">
      <c r="A22" s="12" t="s">
        <v>20</v>
      </c>
      <c r="B22" s="7" t="s">
        <v>160</v>
      </c>
      <c r="C22" s="17">
        <v>12475.264427405067</v>
      </c>
      <c r="D22" s="17">
        <v>6.0435044040188261E-7</v>
      </c>
      <c r="E22" s="17">
        <f>D22/0.00000001</f>
        <v>60.435044040188259</v>
      </c>
    </row>
    <row r="23" spans="1:5" x14ac:dyDescent="0.3">
      <c r="A23" s="12" t="s">
        <v>21</v>
      </c>
      <c r="B23" s="7" t="s">
        <v>160</v>
      </c>
      <c r="C23" s="17">
        <v>6911.5038378975451</v>
      </c>
      <c r="D23" s="17">
        <v>3.7435688825719918E-7</v>
      </c>
      <c r="E23" s="17">
        <f>D23/0.00000001</f>
        <v>37.435688825719915</v>
      </c>
    </row>
    <row r="24" spans="1:5" x14ac:dyDescent="0.3">
      <c r="A24" s="12" t="s">
        <v>22</v>
      </c>
      <c r="B24" s="7" t="s">
        <v>160</v>
      </c>
      <c r="C24" s="17">
        <v>251.32741228718345</v>
      </c>
      <c r="D24" s="17">
        <v>2.5467540998024689E-8</v>
      </c>
      <c r="E24" s="17">
        <f>D24/0.00000001</f>
        <v>2.5467540998024689</v>
      </c>
    </row>
    <row r="25" spans="1:5" x14ac:dyDescent="0.3">
      <c r="A25" s="12" t="s">
        <v>23</v>
      </c>
      <c r="B25" s="7" t="s">
        <v>160</v>
      </c>
      <c r="C25" s="17">
        <v>265.07188014663882</v>
      </c>
      <c r="D25" s="17">
        <v>2.6591351745464048E-8</v>
      </c>
      <c r="E25" s="17">
        <f>D25/0.00000001</f>
        <v>2.6591351745464049</v>
      </c>
    </row>
    <row r="26" spans="1:5" x14ac:dyDescent="0.3">
      <c r="A26" s="18" t="s">
        <v>24</v>
      </c>
      <c r="B26" s="7" t="s">
        <v>160</v>
      </c>
      <c r="C26" s="17">
        <v>44.5</v>
      </c>
      <c r="D26" s="17">
        <v>6.254786017943393E-9</v>
      </c>
      <c r="E26" s="17">
        <f>D26/0.00000001</f>
        <v>0.62547860179433923</v>
      </c>
    </row>
    <row r="27" spans="1:5" x14ac:dyDescent="0.3">
      <c r="A27" s="18" t="s">
        <v>25</v>
      </c>
      <c r="B27" s="7" t="s">
        <v>163</v>
      </c>
      <c r="C27" s="17">
        <v>113.09733552923254</v>
      </c>
      <c r="D27" s="17">
        <v>1.8308195016637272E-8</v>
      </c>
      <c r="E27" s="17">
        <f>D27/0.00000001</f>
        <v>1.8308195016637272</v>
      </c>
    </row>
    <row r="28" spans="1:5" x14ac:dyDescent="0.3">
      <c r="A28" s="18" t="s">
        <v>26</v>
      </c>
      <c r="B28" s="7" t="s">
        <v>163</v>
      </c>
      <c r="C28" s="17">
        <v>4.1887902047863905</v>
      </c>
      <c r="D28" s="17">
        <v>8.2907716806675969E-10</v>
      </c>
      <c r="E28" s="17">
        <f>D28/0.00000001</f>
        <v>8.2907716806675968E-2</v>
      </c>
    </row>
    <row r="29" spans="1:5" x14ac:dyDescent="0.3">
      <c r="A29" s="7" t="s">
        <v>357</v>
      </c>
      <c r="B29" s="7" t="s">
        <v>163</v>
      </c>
      <c r="C29" s="17">
        <v>220.89323345553231</v>
      </c>
      <c r="D29" s="17">
        <v>3.4327409944093442E-8</v>
      </c>
      <c r="E29" s="17">
        <f>D29/0.00000001</f>
        <v>3.4327409944093441</v>
      </c>
    </row>
    <row r="30" spans="1:5" x14ac:dyDescent="0.3">
      <c r="A30" s="7" t="s">
        <v>358</v>
      </c>
      <c r="B30" s="7" t="s">
        <v>163</v>
      </c>
      <c r="C30" s="17">
        <v>2208.932334555323</v>
      </c>
      <c r="D30" s="17">
        <v>2.9829160881306302E-7</v>
      </c>
      <c r="E30" s="17">
        <f>D30/0.00000001</f>
        <v>29.829160881306301</v>
      </c>
    </row>
    <row r="31" spans="1:5" x14ac:dyDescent="0.3">
      <c r="A31" s="7" t="s">
        <v>27</v>
      </c>
      <c r="B31" s="7" t="s">
        <v>163</v>
      </c>
      <c r="C31" s="17">
        <v>4.1887902047863905</v>
      </c>
      <c r="D31" s="17">
        <v>8.2907716806675969E-10</v>
      </c>
      <c r="E31" s="17">
        <f>D31/0.00000001</f>
        <v>8.2907716806675968E-2</v>
      </c>
    </row>
    <row r="32" spans="1:5" x14ac:dyDescent="0.3">
      <c r="A32" s="7" t="s">
        <v>28</v>
      </c>
      <c r="B32" s="7" t="s">
        <v>163</v>
      </c>
      <c r="C32" s="17">
        <v>179.59438003021648</v>
      </c>
      <c r="D32" s="17">
        <v>2.8264065847888886E-8</v>
      </c>
      <c r="E32" s="17">
        <f>D32/0.00000001</f>
        <v>2.8264065847888884</v>
      </c>
    </row>
    <row r="33" spans="1:5" x14ac:dyDescent="0.3">
      <c r="A33" s="12" t="s">
        <v>29</v>
      </c>
      <c r="B33" s="7" t="s">
        <v>163</v>
      </c>
      <c r="C33" s="17">
        <v>35.342917352885173</v>
      </c>
      <c r="D33" s="17">
        <v>6.1419984171990437E-9</v>
      </c>
      <c r="E33" s="17">
        <f>D33/0.00000001</f>
        <v>0.61419984171990438</v>
      </c>
    </row>
    <row r="34" spans="1:5" x14ac:dyDescent="0.3">
      <c r="A34" s="7" t="s">
        <v>362</v>
      </c>
      <c r="B34" s="7" t="s">
        <v>161</v>
      </c>
      <c r="C34" s="17">
        <v>6872.2339297276721</v>
      </c>
      <c r="D34" s="17">
        <v>1.1030172140019294E-6</v>
      </c>
      <c r="E34" s="17">
        <f>D34/0.00000001</f>
        <v>110.30172140019293</v>
      </c>
    </row>
    <row r="35" spans="1:5" x14ac:dyDescent="0.3">
      <c r="A35" s="14" t="s">
        <v>30</v>
      </c>
      <c r="B35" s="7" t="s">
        <v>160</v>
      </c>
      <c r="C35" s="17">
        <v>49.087385212340521</v>
      </c>
      <c r="D35" s="17">
        <v>6.7728128577867503E-9</v>
      </c>
      <c r="E35" s="17">
        <f>D35/0.00000001</f>
        <v>0.67728128577867497</v>
      </c>
    </row>
    <row r="36" spans="1:5" x14ac:dyDescent="0.3">
      <c r="A36" s="14" t="s">
        <v>31</v>
      </c>
      <c r="B36" s="7" t="s">
        <v>160</v>
      </c>
      <c r="C36" s="17">
        <v>3141.5926535897934</v>
      </c>
      <c r="D36" s="17">
        <v>1.9750633698613651E-7</v>
      </c>
      <c r="E36" s="17">
        <f>D36/0.00000001</f>
        <v>19.750633698613651</v>
      </c>
    </row>
    <row r="37" spans="1:5" x14ac:dyDescent="0.3">
      <c r="A37" s="14" t="s">
        <v>32</v>
      </c>
      <c r="B37" s="7" t="s">
        <v>160</v>
      </c>
      <c r="C37" s="17">
        <v>25132.741228718347</v>
      </c>
      <c r="D37" s="17">
        <v>1.0665642289349511E-6</v>
      </c>
      <c r="E37" s="17">
        <f>D37/0.00000001</f>
        <v>106.6564228934951</v>
      </c>
    </row>
    <row r="38" spans="1:5" x14ac:dyDescent="0.3">
      <c r="A38" s="7" t="s">
        <v>33</v>
      </c>
      <c r="B38" s="7" t="s">
        <v>160</v>
      </c>
      <c r="C38" s="17">
        <v>76969.020012949928</v>
      </c>
      <c r="D38" s="17">
        <v>2.6435938260631161E-6</v>
      </c>
      <c r="E38" s="17">
        <f>D38/0.00000001</f>
        <v>264.35938260631161</v>
      </c>
    </row>
    <row r="39" spans="1:5" x14ac:dyDescent="0.3">
      <c r="A39" s="12" t="s">
        <v>34</v>
      </c>
      <c r="B39" s="7" t="s">
        <v>163</v>
      </c>
      <c r="C39" s="17">
        <v>102.62536001726656</v>
      </c>
      <c r="D39" s="17">
        <v>1.6711749166003953E-8</v>
      </c>
      <c r="E39" s="17">
        <f>D39/0.00000001</f>
        <v>1.6711749166003953</v>
      </c>
    </row>
    <row r="40" spans="1:5" x14ac:dyDescent="0.3">
      <c r="A40" s="12" t="s">
        <v>35</v>
      </c>
      <c r="B40" s="7" t="s">
        <v>163</v>
      </c>
      <c r="C40" s="17">
        <v>734.34728277661407</v>
      </c>
      <c r="D40" s="17">
        <v>1.0605600221959995E-7</v>
      </c>
      <c r="E40" s="17">
        <f>D40/0.00000001</f>
        <v>10.605600221959994</v>
      </c>
    </row>
    <row r="41" spans="1:5" x14ac:dyDescent="0.3">
      <c r="A41" s="7" t="s">
        <v>36</v>
      </c>
      <c r="B41" s="7" t="s">
        <v>160</v>
      </c>
      <c r="C41" s="17">
        <v>1767.1458676442585</v>
      </c>
      <c r="D41" s="17">
        <v>1.2385980836463529E-7</v>
      </c>
      <c r="E41" s="17">
        <f>D41/0.00000001</f>
        <v>12.385980836463528</v>
      </c>
    </row>
    <row r="42" spans="1:5" x14ac:dyDescent="0.3">
      <c r="A42" s="7" t="s">
        <v>37</v>
      </c>
      <c r="B42" s="7" t="s">
        <v>160</v>
      </c>
      <c r="C42" s="17">
        <v>8077.8201105427561</v>
      </c>
      <c r="D42" s="17">
        <v>4.2482304316789192E-7</v>
      </c>
      <c r="E42" s="17">
        <f>D42/0.00000001</f>
        <v>42.48230431678919</v>
      </c>
    </row>
    <row r="43" spans="1:5" x14ac:dyDescent="0.3">
      <c r="A43" s="7" t="s">
        <v>38</v>
      </c>
      <c r="B43" s="7" t="s">
        <v>160</v>
      </c>
      <c r="C43" s="17">
        <v>4712.3889803846896</v>
      </c>
      <c r="D43" s="17">
        <v>2.7440438402947589E-7</v>
      </c>
      <c r="E43" s="17">
        <f>D43/0.00000001</f>
        <v>27.440438402947589</v>
      </c>
    </row>
    <row r="44" spans="1:5" x14ac:dyDescent="0.3">
      <c r="A44" s="7" t="s">
        <v>39</v>
      </c>
      <c r="B44" s="7" t="s">
        <v>160</v>
      </c>
      <c r="C44" s="17">
        <v>322.5368457685521</v>
      </c>
      <c r="D44" s="17">
        <v>3.1178148986577619E-8</v>
      </c>
      <c r="E44" s="17">
        <f>D44/0.00000001</f>
        <v>3.1178148986577616</v>
      </c>
    </row>
    <row r="45" spans="1:5" x14ac:dyDescent="0.3">
      <c r="A45" s="12" t="s">
        <v>40</v>
      </c>
      <c r="B45" s="7" t="s">
        <v>163</v>
      </c>
      <c r="C45" s="17">
        <v>2094.3951023931954</v>
      </c>
      <c r="D45" s="17">
        <v>2.8374472036101062E-7</v>
      </c>
      <c r="E45" s="17">
        <f>D45/0.00000001</f>
        <v>28.374472036101061</v>
      </c>
    </row>
    <row r="46" spans="1:5" x14ac:dyDescent="0.3">
      <c r="A46" s="12" t="s">
        <v>41</v>
      </c>
      <c r="B46" s="7" t="s">
        <v>163</v>
      </c>
      <c r="C46" s="17">
        <v>2094.3951023931954</v>
      </c>
      <c r="D46" s="17">
        <v>2.8374472036101062E-7</v>
      </c>
      <c r="E46" s="17">
        <f>D46/0.00000001</f>
        <v>28.374472036101061</v>
      </c>
    </row>
    <row r="47" spans="1:5" x14ac:dyDescent="0.3">
      <c r="A47" s="12" t="s">
        <v>42</v>
      </c>
      <c r="B47" s="7" t="s">
        <v>163</v>
      </c>
      <c r="C47" s="17">
        <v>2094.3951023931954</v>
      </c>
      <c r="D47" s="17">
        <v>2.8374472036101062E-7</v>
      </c>
      <c r="E47" s="17">
        <f>D47/0.00000001</f>
        <v>28.374472036101061</v>
      </c>
    </row>
    <row r="48" spans="1:5" x14ac:dyDescent="0.3">
      <c r="A48" s="7" t="s">
        <v>43</v>
      </c>
      <c r="B48" s="7" t="s">
        <v>160</v>
      </c>
      <c r="C48" s="17">
        <v>7000</v>
      </c>
      <c r="D48" s="17">
        <v>3.7823960228633469E-7</v>
      </c>
      <c r="E48" s="17">
        <f>D48/0.00000001</f>
        <v>37.823960228633467</v>
      </c>
    </row>
    <row r="49" spans="1:5" x14ac:dyDescent="0.3">
      <c r="A49" s="12" t="s">
        <v>44</v>
      </c>
      <c r="B49" s="7" t="s">
        <v>160</v>
      </c>
      <c r="C49" s="17">
        <v>25000</v>
      </c>
      <c r="D49" s="17">
        <v>1.0619934417184218E-6</v>
      </c>
      <c r="E49" s="17">
        <f>D49/0.00000001</f>
        <v>106.19934417184217</v>
      </c>
    </row>
    <row r="50" spans="1:5" x14ac:dyDescent="0.3">
      <c r="A50" s="12" t="s">
        <v>45</v>
      </c>
      <c r="B50" s="7" t="s">
        <v>163</v>
      </c>
      <c r="C50" s="17">
        <v>4948.0084294039234</v>
      </c>
      <c r="D50" s="17">
        <v>6.3609784709949594E-7</v>
      </c>
      <c r="E50" s="17">
        <f>D50/0.00000001</f>
        <v>63.609784709949594</v>
      </c>
    </row>
    <row r="51" spans="1:5" x14ac:dyDescent="0.3">
      <c r="A51" s="18" t="s">
        <v>46</v>
      </c>
      <c r="B51" s="7" t="s">
        <v>160</v>
      </c>
      <c r="C51" s="17">
        <v>7853.981633974483</v>
      </c>
      <c r="D51" s="17">
        <v>4.1525070795564495E-7</v>
      </c>
      <c r="E51" s="17">
        <f>D51/0.00000001</f>
        <v>41.525070795564496</v>
      </c>
    </row>
    <row r="52" spans="1:5" x14ac:dyDescent="0.3">
      <c r="A52" s="13" t="s">
        <v>47</v>
      </c>
      <c r="B52" s="7" t="s">
        <v>160</v>
      </c>
      <c r="C52" s="17">
        <v>28274.333882308136</v>
      </c>
      <c r="D52" s="17">
        <v>1.1734692391669481E-6</v>
      </c>
      <c r="E52" s="17">
        <f>D52/0.00000001</f>
        <v>117.34692391669481</v>
      </c>
    </row>
    <row r="53" spans="1:5" x14ac:dyDescent="0.3">
      <c r="A53" s="18" t="s">
        <v>48</v>
      </c>
      <c r="B53" s="7" t="s">
        <v>163</v>
      </c>
      <c r="C53" s="17">
        <v>6675.8843888783103</v>
      </c>
      <c r="D53" s="17">
        <v>8.4268938047271068E-7</v>
      </c>
      <c r="E53" s="17">
        <f>D53/0.00000001</f>
        <v>84.268938047271064</v>
      </c>
    </row>
    <row r="54" spans="1:5" x14ac:dyDescent="0.3">
      <c r="A54" s="12" t="s">
        <v>49</v>
      </c>
      <c r="B54" s="7" t="s">
        <v>161</v>
      </c>
      <c r="C54" s="17">
        <v>2722.7136331111533</v>
      </c>
      <c r="D54" s="17">
        <v>5.143458170051837E-7</v>
      </c>
      <c r="E54" s="17">
        <f>D54/0.00000001</f>
        <v>51.434581700518372</v>
      </c>
    </row>
    <row r="55" spans="1:5" x14ac:dyDescent="0.3">
      <c r="A55" s="18" t="s">
        <v>50</v>
      </c>
      <c r="B55" s="7" t="s">
        <v>160</v>
      </c>
      <c r="C55" s="17">
        <v>4523.8934211693022</v>
      </c>
      <c r="D55" s="17">
        <v>2.6546851204604414E-7</v>
      </c>
      <c r="E55" s="17">
        <f>D55/0.00000001</f>
        <v>26.546851204604412</v>
      </c>
    </row>
    <row r="56" spans="1:5" x14ac:dyDescent="0.3">
      <c r="A56" s="18" t="s">
        <v>51</v>
      </c>
      <c r="B56" s="7" t="s">
        <v>160</v>
      </c>
      <c r="C56" s="17">
        <v>120264.09377023426</v>
      </c>
      <c r="D56" s="17">
        <v>3.7964944561427075E-6</v>
      </c>
      <c r="E56" s="17">
        <f>D56/0.00000001</f>
        <v>379.64944561427075</v>
      </c>
    </row>
    <row r="57" spans="1:5" x14ac:dyDescent="0.3">
      <c r="A57" s="18" t="s">
        <v>52</v>
      </c>
      <c r="B57" s="7" t="s">
        <v>160</v>
      </c>
      <c r="C57" s="17">
        <v>57019.90666265475</v>
      </c>
      <c r="D57" s="17">
        <v>2.0726691385679328E-6</v>
      </c>
      <c r="E57" s="17">
        <f>D57/0.00000001</f>
        <v>207.26691385679328</v>
      </c>
    </row>
    <row r="58" spans="1:5" x14ac:dyDescent="0.3">
      <c r="A58" s="12" t="s">
        <v>53</v>
      </c>
      <c r="B58" s="7" t="s">
        <v>161</v>
      </c>
      <c r="C58" s="17">
        <v>78.539816339744817</v>
      </c>
      <c r="D58" s="17">
        <v>2.7692850077521749E-8</v>
      </c>
      <c r="E58" s="17">
        <f>D58/0.00000001</f>
        <v>2.7692850077521749</v>
      </c>
    </row>
    <row r="59" spans="1:5" x14ac:dyDescent="0.3">
      <c r="A59" s="12" t="s">
        <v>54</v>
      </c>
      <c r="B59" s="7" t="s">
        <v>161</v>
      </c>
      <c r="C59" s="17">
        <v>2591.8139392115791</v>
      </c>
      <c r="D59" s="17">
        <v>4.9388193496556414E-7</v>
      </c>
      <c r="E59" s="17">
        <f>D59/0.00000001</f>
        <v>49.388193496556411</v>
      </c>
    </row>
    <row r="60" spans="1:5" x14ac:dyDescent="0.3">
      <c r="A60" s="12" t="s">
        <v>55</v>
      </c>
      <c r="B60" s="7" t="s">
        <v>161</v>
      </c>
      <c r="C60" s="17">
        <v>18967.365646048373</v>
      </c>
      <c r="D60" s="17">
        <v>2.546193316565598E-6</v>
      </c>
      <c r="E60" s="17">
        <f>D60/0.00000001</f>
        <v>254.61933165655978</v>
      </c>
    </row>
    <row r="61" spans="1:5" x14ac:dyDescent="0.3">
      <c r="A61" s="14" t="s">
        <v>56</v>
      </c>
      <c r="B61" s="11" t="s">
        <v>161</v>
      </c>
      <c r="C61" s="17">
        <v>680.67840827778844</v>
      </c>
      <c r="D61" s="17">
        <v>1.6411859084263717E-7</v>
      </c>
      <c r="E61" s="17">
        <f>D61/0.00000001</f>
        <v>16.411859084263718</v>
      </c>
    </row>
    <row r="62" spans="1:5" x14ac:dyDescent="0.3">
      <c r="A62" s="13" t="s">
        <v>57</v>
      </c>
      <c r="B62" s="7" t="s">
        <v>161</v>
      </c>
      <c r="C62" s="17">
        <v>1000</v>
      </c>
      <c r="D62" s="17">
        <v>2.2532718560384987E-7</v>
      </c>
      <c r="E62" s="17">
        <f>D62/0.00000001</f>
        <v>22.532718560384986</v>
      </c>
    </row>
    <row r="63" spans="1:5" x14ac:dyDescent="0.3">
      <c r="A63" s="12" t="s">
        <v>58</v>
      </c>
      <c r="B63" s="7" t="s">
        <v>161</v>
      </c>
      <c r="C63" s="17">
        <v>48694.686130641792</v>
      </c>
      <c r="D63" s="17">
        <v>5.5373045046736671E-6</v>
      </c>
      <c r="E63" s="17">
        <f>D63/0.00000001</f>
        <v>553.73045046736672</v>
      </c>
    </row>
    <row r="64" spans="1:5" x14ac:dyDescent="0.3">
      <c r="A64" s="12" t="s">
        <v>59</v>
      </c>
      <c r="B64" s="7" t="s">
        <v>161</v>
      </c>
      <c r="C64" s="17">
        <v>18967.365646048373</v>
      </c>
      <c r="D64" s="17">
        <v>2.546193316565598E-6</v>
      </c>
      <c r="E64" s="17">
        <f>D64/0.00000001</f>
        <v>254.61933165655978</v>
      </c>
    </row>
    <row r="65" spans="1:5" x14ac:dyDescent="0.3">
      <c r="A65" s="13" t="s">
        <v>60</v>
      </c>
      <c r="B65" s="7" t="s">
        <v>161</v>
      </c>
      <c r="C65" s="17">
        <v>30000</v>
      </c>
      <c r="D65" s="17">
        <v>3.7150229941278458E-6</v>
      </c>
      <c r="E65" s="17">
        <f>D65/0.00000001</f>
        <v>371.50229941278457</v>
      </c>
    </row>
    <row r="66" spans="1:5" x14ac:dyDescent="0.3">
      <c r="A66" s="13" t="s">
        <v>61</v>
      </c>
      <c r="B66" s="7" t="s">
        <v>161</v>
      </c>
      <c r="C66" s="17">
        <v>30000</v>
      </c>
      <c r="D66" s="17">
        <v>3.7150229941278458E-6</v>
      </c>
      <c r="E66" s="17">
        <f>D66/0.00000001</f>
        <v>371.50229941278457</v>
      </c>
    </row>
    <row r="67" spans="1:5" x14ac:dyDescent="0.3">
      <c r="A67" s="18" t="s">
        <v>62</v>
      </c>
      <c r="B67" s="7" t="s">
        <v>161</v>
      </c>
      <c r="C67" s="17">
        <v>13908.092476829814</v>
      </c>
      <c r="D67" s="17">
        <v>1.9718145625908334E-6</v>
      </c>
      <c r="E67" s="17">
        <f>D67/0.00000001</f>
        <v>197.18145625908335</v>
      </c>
    </row>
    <row r="68" spans="1:5" x14ac:dyDescent="0.3">
      <c r="A68" s="18" t="s">
        <v>63</v>
      </c>
      <c r="B68" s="7" t="s">
        <v>163</v>
      </c>
      <c r="C68" s="17">
        <v>65449.846949787352</v>
      </c>
      <c r="D68" s="17">
        <v>7.1877333897841608E-6</v>
      </c>
      <c r="E68" s="17">
        <f>D68/0.00000001</f>
        <v>718.77333897841606</v>
      </c>
    </row>
    <row r="69" spans="1:5" x14ac:dyDescent="0.3">
      <c r="A69" s="15" t="s">
        <v>64</v>
      </c>
      <c r="B69" s="7" t="s">
        <v>161</v>
      </c>
      <c r="C69" s="17">
        <v>234</v>
      </c>
      <c r="D69" s="17">
        <v>6.8084375580107785E-8</v>
      </c>
      <c r="E69" s="17">
        <f>D69/0.00000001</f>
        <v>6.8084375580107785</v>
      </c>
    </row>
    <row r="70" spans="1:5" x14ac:dyDescent="0.3">
      <c r="A70" s="13" t="s">
        <v>65</v>
      </c>
      <c r="B70" s="7" t="s">
        <v>161</v>
      </c>
      <c r="C70" s="17">
        <v>234</v>
      </c>
      <c r="D70" s="17">
        <v>6.8084375580107785E-8</v>
      </c>
      <c r="E70" s="17">
        <f>D70/0.00000001</f>
        <v>6.8084375580107785</v>
      </c>
    </row>
    <row r="71" spans="1:5" x14ac:dyDescent="0.3">
      <c r="A71" s="15" t="s">
        <v>66</v>
      </c>
      <c r="B71" s="7" t="s">
        <v>161</v>
      </c>
      <c r="C71" s="17">
        <v>1670.1666666666667</v>
      </c>
      <c r="D71" s="17">
        <v>3.4384892994615214E-7</v>
      </c>
      <c r="E71" s="17">
        <f>D71/0.00000001</f>
        <v>34.384892994615214</v>
      </c>
    </row>
    <row r="72" spans="1:5" x14ac:dyDescent="0.3">
      <c r="A72" s="12" t="s">
        <v>67</v>
      </c>
      <c r="B72" s="7" t="s">
        <v>161</v>
      </c>
      <c r="C72" s="17">
        <v>4188.7902047863909</v>
      </c>
      <c r="D72" s="17">
        <v>7.3352447014175042E-7</v>
      </c>
      <c r="E72" s="17">
        <f>D72/0.00000001</f>
        <v>73.352447014175041</v>
      </c>
    </row>
    <row r="73" spans="1:5" x14ac:dyDescent="0.3">
      <c r="A73" s="18" t="s">
        <v>68</v>
      </c>
      <c r="B73" s="7" t="s">
        <v>161</v>
      </c>
      <c r="C73" s="17">
        <v>6842.3887995185687</v>
      </c>
      <c r="D73" s="17">
        <v>1.0990685400772244E-6</v>
      </c>
      <c r="E73" s="17">
        <f>D73/0.00000001</f>
        <v>109.90685400772244</v>
      </c>
    </row>
    <row r="74" spans="1:5" x14ac:dyDescent="0.3">
      <c r="A74" s="12" t="s">
        <v>69</v>
      </c>
      <c r="B74" s="7" t="s">
        <v>161</v>
      </c>
      <c r="C74" s="17">
        <v>3216.9908772759482</v>
      </c>
      <c r="D74" s="17">
        <v>5.9013619429685103E-7</v>
      </c>
      <c r="E74" s="17">
        <f>D74/0.00000001</f>
        <v>59.0136194296851</v>
      </c>
    </row>
    <row r="75" spans="1:5" x14ac:dyDescent="0.3">
      <c r="A75" s="18" t="s">
        <v>70</v>
      </c>
      <c r="B75" s="7" t="s">
        <v>160</v>
      </c>
      <c r="C75" s="17">
        <v>15.707963267948966</v>
      </c>
      <c r="D75" s="17">
        <v>2.8682058395959211E-9</v>
      </c>
      <c r="E75" s="17">
        <f>D75/0.00000001</f>
        <v>0.28682058395959209</v>
      </c>
    </row>
    <row r="76" spans="1:5" x14ac:dyDescent="0.3">
      <c r="A76" s="18" t="s">
        <v>71</v>
      </c>
      <c r="B76" s="7" t="s">
        <v>160</v>
      </c>
      <c r="C76" s="17">
        <v>490.87385212340519</v>
      </c>
      <c r="D76" s="17">
        <v>7.2656502139697088E-8</v>
      </c>
      <c r="E76" s="17">
        <f>D76/0.00000001</f>
        <v>7.2656502139697086</v>
      </c>
    </row>
    <row r="77" spans="1:5" x14ac:dyDescent="0.3">
      <c r="A77" s="7" t="s">
        <v>72</v>
      </c>
      <c r="B77" s="7" t="s">
        <v>160</v>
      </c>
      <c r="C77" s="17">
        <v>1472.6215563702156</v>
      </c>
      <c r="D77" s="17">
        <v>2.0384090753868734E-7</v>
      </c>
      <c r="E77" s="17">
        <f>D77/0.00000001</f>
        <v>20.384090753868733</v>
      </c>
    </row>
    <row r="78" spans="1:5" x14ac:dyDescent="0.3">
      <c r="A78" s="18" t="s">
        <v>73</v>
      </c>
      <c r="B78" s="7" t="s">
        <v>160</v>
      </c>
      <c r="C78" s="17">
        <v>23561.944901923449</v>
      </c>
      <c r="D78" s="17">
        <v>2.7539750915029866E-6</v>
      </c>
      <c r="E78" s="17">
        <f>D78/0.00000001</f>
        <v>275.39750915029867</v>
      </c>
    </row>
    <row r="79" spans="1:5" x14ac:dyDescent="0.3">
      <c r="A79" s="7" t="s">
        <v>74</v>
      </c>
      <c r="B79" s="7" t="s">
        <v>160</v>
      </c>
      <c r="C79" s="17">
        <v>69115.038378975456</v>
      </c>
      <c r="D79" s="17">
        <v>2.4226229589026419E-6</v>
      </c>
      <c r="E79" s="17">
        <f>D79/0.00000001</f>
        <v>242.26229589026417</v>
      </c>
    </row>
    <row r="80" spans="1:5" x14ac:dyDescent="0.3">
      <c r="A80" s="18" t="s">
        <v>75</v>
      </c>
      <c r="B80" s="7" t="s">
        <v>160</v>
      </c>
      <c r="C80" s="17">
        <v>24.052818754046854</v>
      </c>
      <c r="D80" s="17">
        <v>3.7976776309676976E-9</v>
      </c>
      <c r="E80" s="17">
        <f>D80/0.00000001</f>
        <v>0.37976776309676974</v>
      </c>
    </row>
    <row r="81" spans="1:5" x14ac:dyDescent="0.3">
      <c r="A81" s="7" t="s">
        <v>76</v>
      </c>
      <c r="B81" s="7" t="s">
        <v>160</v>
      </c>
      <c r="C81" s="17">
        <v>1531.5264186250242</v>
      </c>
      <c r="D81" s="17">
        <v>1.1028804830389537E-7</v>
      </c>
      <c r="E81" s="17">
        <f>D81/0.00000001</f>
        <v>11.028804830389538</v>
      </c>
    </row>
    <row r="82" spans="1:5" x14ac:dyDescent="0.3">
      <c r="A82" s="18" t="s">
        <v>77</v>
      </c>
      <c r="B82" s="7" t="s">
        <v>160</v>
      </c>
      <c r="C82" s="17">
        <v>155.50883635269477</v>
      </c>
      <c r="D82" s="17">
        <v>1.7254637943043604E-8</v>
      </c>
      <c r="E82" s="17">
        <f>D82/0.00000001</f>
        <v>1.7254637943043603</v>
      </c>
    </row>
    <row r="83" spans="1:5" x14ac:dyDescent="0.3">
      <c r="A83" s="12" t="s">
        <v>78</v>
      </c>
      <c r="B83" s="7" t="s">
        <v>163</v>
      </c>
      <c r="C83" s="17">
        <v>65.449846949787357</v>
      </c>
      <c r="D83" s="17">
        <v>1.0954484866261284E-8</v>
      </c>
      <c r="E83" s="17">
        <f>D83/0.00000001</f>
        <v>1.0954484866261283</v>
      </c>
    </row>
    <row r="84" spans="1:5" x14ac:dyDescent="0.3">
      <c r="A84" s="18" t="s">
        <v>79</v>
      </c>
      <c r="B84" s="7" t="s">
        <v>160</v>
      </c>
      <c r="C84" s="17">
        <v>24000</v>
      </c>
      <c r="D84" s="17">
        <v>1.0274100385559536E-6</v>
      </c>
      <c r="E84" s="17">
        <f>D84/0.00000001</f>
        <v>102.74100385559535</v>
      </c>
    </row>
    <row r="85" spans="1:5" x14ac:dyDescent="0.3">
      <c r="A85" s="7" t="s">
        <v>80</v>
      </c>
      <c r="B85" s="7" t="s">
        <v>160</v>
      </c>
      <c r="C85" s="17">
        <v>24000</v>
      </c>
      <c r="D85" s="17">
        <v>1.0274100385559536E-6</v>
      </c>
      <c r="E85" s="17">
        <f>D85/0.00000001</f>
        <v>102.74100385559535</v>
      </c>
    </row>
    <row r="86" spans="1:5" x14ac:dyDescent="0.3">
      <c r="A86" s="13" t="s">
        <v>81</v>
      </c>
      <c r="B86" s="7" t="s">
        <v>160</v>
      </c>
      <c r="C86" s="17">
        <v>6122.2768584535334</v>
      </c>
      <c r="D86" s="17">
        <v>7.7689982822441157E-7</v>
      </c>
      <c r="E86" s="17">
        <f>D86/0.00000001</f>
        <v>77.689982822441152</v>
      </c>
    </row>
    <row r="87" spans="1:5" x14ac:dyDescent="0.3">
      <c r="A87" s="7" t="s">
        <v>82</v>
      </c>
      <c r="B87" s="7" t="s">
        <v>160</v>
      </c>
      <c r="C87" s="17">
        <v>132732.28961416875</v>
      </c>
      <c r="D87" s="17">
        <v>4.1126949605332944E-6</v>
      </c>
      <c r="E87" s="17">
        <f>D87/0.00000001</f>
        <v>411.26949605332942</v>
      </c>
    </row>
    <row r="88" spans="1:5" x14ac:dyDescent="0.3">
      <c r="A88" s="12" t="s">
        <v>83</v>
      </c>
      <c r="B88" s="7" t="s">
        <v>163</v>
      </c>
      <c r="C88" s="17">
        <v>1.0471975511965976</v>
      </c>
      <c r="D88" s="17">
        <v>2.2555924042762148E-10</v>
      </c>
      <c r="E88" s="17">
        <f>D88/0.00000001</f>
        <v>2.2555924042762146E-2</v>
      </c>
    </row>
    <row r="89" spans="1:5" x14ac:dyDescent="0.3">
      <c r="A89" s="13" t="s">
        <v>84</v>
      </c>
      <c r="B89" s="7" t="s">
        <v>160</v>
      </c>
      <c r="C89" s="17">
        <v>254.46900494077323</v>
      </c>
      <c r="D89" s="17">
        <v>2.5725414723705873E-8</v>
      </c>
      <c r="E89" s="17">
        <f>D89/0.00000001</f>
        <v>2.5725414723705873</v>
      </c>
    </row>
    <row r="90" spans="1:5" x14ac:dyDescent="0.3">
      <c r="A90" s="7" t="s">
        <v>85</v>
      </c>
      <c r="B90" s="7" t="s">
        <v>163</v>
      </c>
      <c r="C90" s="17">
        <v>147.26215563702155</v>
      </c>
      <c r="D90" s="17">
        <v>2.3458019567830814E-8</v>
      </c>
      <c r="E90" s="17">
        <f>D90/0.00000001</f>
        <v>2.3458019567830815</v>
      </c>
    </row>
    <row r="91" spans="1:5" x14ac:dyDescent="0.3">
      <c r="A91" s="18" t="s">
        <v>86</v>
      </c>
      <c r="B91" s="7" t="s">
        <v>162</v>
      </c>
      <c r="C91" s="17">
        <v>65449.846949787352</v>
      </c>
      <c r="D91" s="17">
        <v>7.1877333897841608E-6</v>
      </c>
      <c r="E91" s="17">
        <f>D91/0.00000001</f>
        <v>718.77333897841606</v>
      </c>
    </row>
    <row r="92" spans="1:5" x14ac:dyDescent="0.3">
      <c r="A92" s="16" t="s">
        <v>87</v>
      </c>
      <c r="B92" s="7" t="s">
        <v>160</v>
      </c>
      <c r="C92" s="17">
        <v>2100</v>
      </c>
      <c r="D92" s="17">
        <v>1.4246636246745058E-7</v>
      </c>
      <c r="E92" s="17">
        <f>D92/0.00000001</f>
        <v>14.246636246745057</v>
      </c>
    </row>
    <row r="93" spans="1:5" x14ac:dyDescent="0.3">
      <c r="A93" s="12" t="s">
        <v>88</v>
      </c>
      <c r="B93" s="7" t="s">
        <v>160</v>
      </c>
      <c r="C93" s="17">
        <v>2000</v>
      </c>
      <c r="D93" s="17">
        <v>1.3693920878344115E-7</v>
      </c>
      <c r="E93" s="17">
        <f>D93/0.00000001</f>
        <v>13.693920878344114</v>
      </c>
    </row>
    <row r="94" spans="1:5" x14ac:dyDescent="0.3">
      <c r="A94" s="12" t="s">
        <v>89</v>
      </c>
      <c r="B94" s="7" t="s">
        <v>161</v>
      </c>
      <c r="C94" s="17">
        <v>34361169.64863836</v>
      </c>
      <c r="D94" s="17">
        <v>3.7251484643252309E-4</v>
      </c>
      <c r="E94" s="17">
        <f>D94/0.00000001</f>
        <v>37251.484643252305</v>
      </c>
    </row>
    <row r="95" spans="1:5" x14ac:dyDescent="0.3">
      <c r="A95" s="12" t="s">
        <v>90</v>
      </c>
      <c r="B95" s="7" t="s">
        <v>161</v>
      </c>
      <c r="C95" s="17">
        <v>65449846.949787349</v>
      </c>
      <c r="D95" s="17">
        <v>2.0947022913936383E-3</v>
      </c>
      <c r="E95" s="17">
        <f>D95/0.00000001</f>
        <v>209470.22913936383</v>
      </c>
    </row>
    <row r="96" spans="1:5" x14ac:dyDescent="0.3">
      <c r="A96" s="12" t="s">
        <v>91</v>
      </c>
      <c r="B96" s="7" t="s">
        <v>160</v>
      </c>
      <c r="C96" s="17">
        <v>12723.450247038661</v>
      </c>
      <c r="D96" s="17">
        <v>1.8323482870089234E-6</v>
      </c>
      <c r="E96" s="17">
        <f>D96/0.00000001</f>
        <v>183.23482870089234</v>
      </c>
    </row>
    <row r="97" spans="1:5" x14ac:dyDescent="0.3">
      <c r="A97" s="13" t="s">
        <v>92</v>
      </c>
      <c r="B97" s="18" t="s">
        <v>160</v>
      </c>
      <c r="C97" s="17">
        <v>42332.96100712246</v>
      </c>
      <c r="D97" s="17">
        <v>1.6279042991894871E-6</v>
      </c>
      <c r="E97" s="17">
        <f>D97/0.00000001</f>
        <v>162.79042991894872</v>
      </c>
    </row>
    <row r="98" spans="1:5" x14ac:dyDescent="0.3">
      <c r="A98" s="13" t="s">
        <v>93</v>
      </c>
      <c r="B98" s="7" t="s">
        <v>160</v>
      </c>
      <c r="C98" s="17">
        <v>7838.5</v>
      </c>
      <c r="D98" s="17">
        <v>4.1458675225431903E-7</v>
      </c>
      <c r="E98" s="17">
        <f>D98/0.00000001</f>
        <v>41.458675225431904</v>
      </c>
    </row>
    <row r="99" spans="1:5" x14ac:dyDescent="0.3">
      <c r="A99" s="12" t="s">
        <v>94</v>
      </c>
      <c r="B99" s="7" t="s">
        <v>160</v>
      </c>
      <c r="C99" s="17">
        <v>7838.5</v>
      </c>
      <c r="D99" s="17">
        <v>4.1458675225431903E-7</v>
      </c>
      <c r="E99" s="17">
        <f>D99/0.00000001</f>
        <v>41.458675225431904</v>
      </c>
    </row>
    <row r="100" spans="1:5" x14ac:dyDescent="0.3">
      <c r="A100" s="18" t="s">
        <v>95</v>
      </c>
      <c r="B100" s="7" t="s">
        <v>161</v>
      </c>
      <c r="C100" s="17">
        <v>3404701.0383279379</v>
      </c>
      <c r="D100" s="17">
        <v>5.7135830322489937E-5</v>
      </c>
      <c r="E100" s="17">
        <f>D100/0.00000001</f>
        <v>5713.5830322489937</v>
      </c>
    </row>
    <row r="101" spans="1:5" x14ac:dyDescent="0.3">
      <c r="A101" s="18" t="s">
        <v>96</v>
      </c>
      <c r="B101" s="7" t="s">
        <v>161</v>
      </c>
      <c r="C101" s="17">
        <v>13404.12865531645</v>
      </c>
      <c r="D101" s="17">
        <v>1.9127499024260604E-6</v>
      </c>
      <c r="E101" s="17">
        <f>D101/0.00000001</f>
        <v>191.27499024260604</v>
      </c>
    </row>
    <row r="102" spans="1:5" x14ac:dyDescent="0.3">
      <c r="A102" s="13" t="s">
        <v>97</v>
      </c>
      <c r="B102" s="7" t="s">
        <v>160</v>
      </c>
      <c r="C102" s="17">
        <v>2261.9467105846511</v>
      </c>
      <c r="D102" s="17">
        <v>4.4147596490438976E-7</v>
      </c>
      <c r="E102" s="17">
        <f>D102/0.00000001</f>
        <v>44.147596490438978</v>
      </c>
    </row>
    <row r="103" spans="1:5" x14ac:dyDescent="0.3">
      <c r="A103" s="13" t="s">
        <v>98</v>
      </c>
      <c r="B103" s="7" t="s">
        <v>160</v>
      </c>
      <c r="C103" s="17">
        <v>883.57293382218757</v>
      </c>
      <c r="D103" s="17">
        <v>7.0598435548312946E-8</v>
      </c>
      <c r="E103" s="17">
        <f>D103/0.00000001</f>
        <v>7.0598435548312946</v>
      </c>
    </row>
    <row r="104" spans="1:5" x14ac:dyDescent="0.3">
      <c r="A104" s="13" t="s">
        <v>99</v>
      </c>
      <c r="B104" s="7" t="s">
        <v>161</v>
      </c>
      <c r="C104" s="17">
        <v>2000</v>
      </c>
      <c r="D104" s="17">
        <v>1.3693920878344115E-7</v>
      </c>
      <c r="E104" s="17">
        <f>D104/0.00000001</f>
        <v>13.693920878344114</v>
      </c>
    </row>
    <row r="105" spans="1:5" x14ac:dyDescent="0.3">
      <c r="A105" s="18" t="s">
        <v>100</v>
      </c>
      <c r="B105" s="7" t="s">
        <v>163</v>
      </c>
      <c r="C105" s="17">
        <v>2094.3951023931954</v>
      </c>
      <c r="D105" s="17">
        <v>2.8374472036101062E-7</v>
      </c>
      <c r="E105" s="17">
        <f>D105/0.00000001</f>
        <v>28.374472036101061</v>
      </c>
    </row>
    <row r="106" spans="1:5" x14ac:dyDescent="0.3">
      <c r="A106" s="18" t="s">
        <v>101</v>
      </c>
      <c r="B106" s="7" t="s">
        <v>163</v>
      </c>
      <c r="C106" s="17">
        <v>42.941644583755483</v>
      </c>
      <c r="D106" s="17">
        <v>1.5910000000000002E-8</v>
      </c>
      <c r="E106" s="17">
        <f>D106/0.00000001</f>
        <v>1.5910000000000002</v>
      </c>
    </row>
    <row r="107" spans="1:5" x14ac:dyDescent="0.3">
      <c r="A107" s="12" t="s">
        <v>102</v>
      </c>
      <c r="B107" s="7" t="s">
        <v>163</v>
      </c>
      <c r="C107" s="17">
        <v>42.941644583755483</v>
      </c>
      <c r="D107" s="17">
        <v>1.0800000000000001E-8</v>
      </c>
      <c r="E107" s="17">
        <f>D107/0.00000001</f>
        <v>1.08</v>
      </c>
    </row>
    <row r="108" spans="1:5" x14ac:dyDescent="0.3">
      <c r="A108" s="13" t="s">
        <v>103</v>
      </c>
      <c r="B108" s="7" t="s">
        <v>161</v>
      </c>
      <c r="C108" s="17">
        <v>42.941644583755483</v>
      </c>
      <c r="D108" s="17">
        <v>1.4150000000000001E-8</v>
      </c>
      <c r="E108" s="17">
        <f>D108/0.00000001</f>
        <v>1.415</v>
      </c>
    </row>
    <row r="109" spans="1:5" x14ac:dyDescent="0.3">
      <c r="A109" s="18" t="s">
        <v>104</v>
      </c>
      <c r="B109" s="7" t="s">
        <v>160</v>
      </c>
      <c r="C109" s="17">
        <v>41945.25</v>
      </c>
      <c r="D109" s="17">
        <v>4.7331785569384494E-6</v>
      </c>
      <c r="E109" s="17">
        <f>D109/0.00000001</f>
        <v>473.31785569384493</v>
      </c>
    </row>
    <row r="110" spans="1:5" x14ac:dyDescent="0.3">
      <c r="A110" s="18" t="s">
        <v>105</v>
      </c>
      <c r="B110" s="7" t="s">
        <v>160</v>
      </c>
      <c r="C110" s="17">
        <v>2356.1944901923448</v>
      </c>
      <c r="D110" s="17">
        <v>3.169275606444925E-7</v>
      </c>
      <c r="E110" s="17">
        <f>D110/0.00000001</f>
        <v>31.692756064449249</v>
      </c>
    </row>
    <row r="111" spans="1:5" x14ac:dyDescent="0.3">
      <c r="A111" s="18" t="s">
        <v>371</v>
      </c>
      <c r="B111" s="7" t="s">
        <v>163</v>
      </c>
      <c r="C111" s="17">
        <v>3534.2917352885174</v>
      </c>
      <c r="D111" s="17">
        <v>4.6377752671604006E-7</v>
      </c>
      <c r="E111" s="17">
        <f>D111/0.00000001</f>
        <v>46.377752671604007</v>
      </c>
    </row>
    <row r="112" spans="1:5" x14ac:dyDescent="0.3">
      <c r="A112" s="13" t="s">
        <v>106</v>
      </c>
      <c r="B112" s="7" t="s">
        <v>160</v>
      </c>
      <c r="C112" s="17">
        <v>10602.875205865552</v>
      </c>
      <c r="D112" s="17">
        <v>1.3011475801584667E-6</v>
      </c>
      <c r="E112" s="17">
        <f>D112/0.00000001</f>
        <v>130.11475801584666</v>
      </c>
    </row>
    <row r="113" spans="1:5" x14ac:dyDescent="0.3">
      <c r="A113" s="13" t="s">
        <v>107</v>
      </c>
      <c r="B113" s="7" t="s">
        <v>160</v>
      </c>
      <c r="C113" s="17">
        <v>34083.333333333336</v>
      </c>
      <c r="D113" s="17">
        <v>1.3654760903960997E-6</v>
      </c>
      <c r="E113" s="17">
        <f>D113/0.00000001</f>
        <v>136.54760903960997</v>
      </c>
    </row>
    <row r="114" spans="1:5" x14ac:dyDescent="0.3">
      <c r="A114" s="13" t="s">
        <v>108</v>
      </c>
      <c r="B114" s="7" t="s">
        <v>160</v>
      </c>
      <c r="C114" s="17">
        <v>34083.333333333336</v>
      </c>
      <c r="D114" s="17">
        <v>1.3654760903960997E-6</v>
      </c>
      <c r="E114" s="17">
        <f>D114/0.00000001</f>
        <v>136.54760903960997</v>
      </c>
    </row>
    <row r="115" spans="1:5" x14ac:dyDescent="0.3">
      <c r="A115" s="18" t="s">
        <v>109</v>
      </c>
      <c r="B115" s="7" t="s">
        <v>161</v>
      </c>
      <c r="C115" s="17">
        <v>65459.130924384124</v>
      </c>
      <c r="D115" s="17">
        <v>2.3181650207340953E-6</v>
      </c>
      <c r="E115" s="17">
        <f>D115/0.00000001</f>
        <v>231.81650207340954</v>
      </c>
    </row>
    <row r="116" spans="1:5" x14ac:dyDescent="0.3">
      <c r="A116" s="13" t="s">
        <v>110</v>
      </c>
      <c r="B116" s="7" t="s">
        <v>160</v>
      </c>
      <c r="C116" s="17">
        <v>178187.20832079608</v>
      </c>
      <c r="D116" s="17">
        <v>1.612634133051823E-5</v>
      </c>
      <c r="E116" s="17">
        <f>D116/0.00000001</f>
        <v>1612.634133051823</v>
      </c>
    </row>
    <row r="117" spans="1:5" x14ac:dyDescent="0.3">
      <c r="A117" s="13" t="s">
        <v>111</v>
      </c>
      <c r="B117" s="7" t="s">
        <v>160</v>
      </c>
      <c r="C117" s="17">
        <v>64237.125</v>
      </c>
      <c r="D117" s="17">
        <v>2.2830057805879021E-6</v>
      </c>
      <c r="E117" s="17">
        <f>D117/0.00000001</f>
        <v>228.30057805879019</v>
      </c>
    </row>
    <row r="118" spans="1:5" x14ac:dyDescent="0.3">
      <c r="A118" s="12" t="s">
        <v>112</v>
      </c>
      <c r="B118" s="7" t="s">
        <v>161</v>
      </c>
      <c r="C118" s="17">
        <v>64237.125</v>
      </c>
      <c r="D118" s="17">
        <v>2.2830057805879021E-6</v>
      </c>
      <c r="E118" s="17">
        <f>D118/0.00000001</f>
        <v>228.30057805879019</v>
      </c>
    </row>
    <row r="119" spans="1:5" x14ac:dyDescent="0.3">
      <c r="A119" s="12" t="s">
        <v>113</v>
      </c>
      <c r="B119" s="7" t="s">
        <v>161</v>
      </c>
      <c r="C119" s="17">
        <v>1075.5438799105507</v>
      </c>
      <c r="D119" s="17">
        <v>2.3926279635081989E-7</v>
      </c>
      <c r="E119" s="17">
        <f>D119/0.00000001</f>
        <v>23.92627963508199</v>
      </c>
    </row>
    <row r="120" spans="1:5" x14ac:dyDescent="0.3">
      <c r="A120" s="12" t="s">
        <v>114</v>
      </c>
      <c r="B120" s="7" t="s">
        <v>161</v>
      </c>
      <c r="C120" s="17">
        <v>1035.3118589905162</v>
      </c>
      <c r="D120" s="17">
        <v>2.3186342763370564E-7</v>
      </c>
      <c r="E120" s="17">
        <f>D120/0.00000001</f>
        <v>23.186342763370565</v>
      </c>
    </row>
    <row r="121" spans="1:5" x14ac:dyDescent="0.3">
      <c r="A121" s="13" t="s">
        <v>115</v>
      </c>
      <c r="B121" s="7" t="s">
        <v>161</v>
      </c>
      <c r="C121" s="17">
        <v>12959.069696057895</v>
      </c>
      <c r="D121" s="17">
        <v>1.8602633271508003E-6</v>
      </c>
      <c r="E121" s="17">
        <f>D121/0.00000001</f>
        <v>186.02633271508003</v>
      </c>
    </row>
    <row r="122" spans="1:5" x14ac:dyDescent="0.3">
      <c r="A122" s="18" t="s">
        <v>116</v>
      </c>
      <c r="B122" s="7" t="s">
        <v>163</v>
      </c>
      <c r="C122" s="17">
        <v>2428.5533333333333</v>
      </c>
      <c r="D122" s="17">
        <v>4.6810152082357143E-7</v>
      </c>
      <c r="E122" s="17">
        <f>D122/0.00000001</f>
        <v>46.810152082357142</v>
      </c>
    </row>
    <row r="123" spans="1:5" x14ac:dyDescent="0.3">
      <c r="A123" s="12" t="s">
        <v>117</v>
      </c>
      <c r="B123" s="7" t="s">
        <v>161</v>
      </c>
      <c r="C123" s="17">
        <v>904.7786842338603</v>
      </c>
      <c r="D123" s="17">
        <v>2.0749350041317436E-7</v>
      </c>
      <c r="E123" s="17">
        <f>D123/0.00000001</f>
        <v>20.749350041317435</v>
      </c>
    </row>
    <row r="124" spans="1:5" x14ac:dyDescent="0.3">
      <c r="A124" s="12" t="s">
        <v>118</v>
      </c>
      <c r="B124" s="7" t="s">
        <v>161</v>
      </c>
      <c r="C124" s="17">
        <v>35637.441664159218</v>
      </c>
      <c r="D124" s="17">
        <v>4.281387771283983E-6</v>
      </c>
      <c r="E124" s="17">
        <f>D124/0.00000001</f>
        <v>428.13877712839832</v>
      </c>
    </row>
    <row r="125" spans="1:5" x14ac:dyDescent="0.3">
      <c r="A125" s="12" t="s">
        <v>119</v>
      </c>
      <c r="B125" s="7" t="s">
        <v>161</v>
      </c>
      <c r="C125" s="17">
        <v>1570.7963267948967</v>
      </c>
      <c r="D125" s="17">
        <v>3.2690109171963446E-7</v>
      </c>
      <c r="E125" s="17">
        <f>D125/0.00000001</f>
        <v>32.690109171963442</v>
      </c>
    </row>
    <row r="126" spans="1:5" x14ac:dyDescent="0.3">
      <c r="A126" s="12" t="s">
        <v>120</v>
      </c>
      <c r="B126" s="7" t="s">
        <v>161</v>
      </c>
      <c r="C126" s="17">
        <v>12566.370614359173</v>
      </c>
      <c r="D126" s="17">
        <v>1.8136877522319696E-6</v>
      </c>
      <c r="E126" s="17">
        <f>D126/0.00000001</f>
        <v>181.36877522319696</v>
      </c>
    </row>
    <row r="127" spans="1:5" x14ac:dyDescent="0.3">
      <c r="A127" s="12" t="s">
        <v>121</v>
      </c>
      <c r="B127" s="7" t="s">
        <v>161</v>
      </c>
      <c r="C127" s="17">
        <v>1102.4208595604807</v>
      </c>
      <c r="D127" s="17">
        <v>2.4417875112325539E-7</v>
      </c>
      <c r="E127" s="17">
        <f>D127/0.00000001</f>
        <v>24.41787511232554</v>
      </c>
    </row>
    <row r="128" spans="1:5" x14ac:dyDescent="0.3">
      <c r="A128" s="12" t="s">
        <v>122</v>
      </c>
      <c r="B128" s="7" t="s">
        <v>161</v>
      </c>
      <c r="C128" s="17">
        <v>76739.78192400829</v>
      </c>
      <c r="D128" s="17">
        <v>8.0550925432407182E-6</v>
      </c>
      <c r="E128" s="17">
        <f>D128/0.00000001</f>
        <v>805.50925432407178</v>
      </c>
    </row>
    <row r="129" spans="1:5" x14ac:dyDescent="0.3">
      <c r="A129" s="12" t="s">
        <v>123</v>
      </c>
      <c r="B129" s="7" t="s">
        <v>161</v>
      </c>
      <c r="C129" s="17">
        <v>36811.088319662798</v>
      </c>
      <c r="D129" s="17">
        <v>4.3972383412949336E-6</v>
      </c>
      <c r="E129" s="17">
        <f>D129/0.00000001</f>
        <v>439.72383412949335</v>
      </c>
    </row>
    <row r="130" spans="1:5" x14ac:dyDescent="0.3">
      <c r="A130" s="12" t="s">
        <v>124</v>
      </c>
      <c r="B130" s="7" t="s">
        <v>161</v>
      </c>
      <c r="C130" s="17">
        <v>110446.61672776614</v>
      </c>
      <c r="D130" s="17">
        <v>1.0873545691255763E-5</v>
      </c>
      <c r="E130" s="17">
        <f>D130/0.00000001</f>
        <v>1087.3545691255763</v>
      </c>
    </row>
    <row r="131" spans="1:5" x14ac:dyDescent="0.3">
      <c r="A131" s="13" t="s">
        <v>125</v>
      </c>
      <c r="B131" s="7" t="s">
        <v>161</v>
      </c>
      <c r="C131" s="17">
        <v>7162.8312501847286</v>
      </c>
      <c r="D131" s="17">
        <v>1.1413094186903205E-6</v>
      </c>
      <c r="E131" s="17">
        <f>D131/0.00000001</f>
        <v>114.13094186903204</v>
      </c>
    </row>
    <row r="132" spans="1:5" x14ac:dyDescent="0.3">
      <c r="A132" s="12" t="s">
        <v>126</v>
      </c>
      <c r="B132" s="7" t="s">
        <v>161</v>
      </c>
      <c r="C132" s="17">
        <v>22216.875</v>
      </c>
      <c r="D132" s="17">
        <v>2.9005500303587769E-6</v>
      </c>
      <c r="E132" s="17">
        <f>D132/0.00000001</f>
        <v>290.05500303587769</v>
      </c>
    </row>
    <row r="133" spans="1:5" x14ac:dyDescent="0.3">
      <c r="A133" s="12" t="s">
        <v>127</v>
      </c>
      <c r="B133" s="7" t="s">
        <v>161</v>
      </c>
      <c r="C133" s="17">
        <v>120762.8216039996</v>
      </c>
      <c r="D133" s="17">
        <v>1.1703791913152531E-5</v>
      </c>
      <c r="E133" s="17">
        <f>D133/0.00000001</f>
        <v>1170.3791913152531</v>
      </c>
    </row>
    <row r="134" spans="1:5" x14ac:dyDescent="0.3">
      <c r="A134" s="12" t="s">
        <v>128</v>
      </c>
      <c r="B134" s="7" t="s">
        <v>161</v>
      </c>
      <c r="C134" s="17">
        <v>10053.096491487337</v>
      </c>
      <c r="D134" s="17">
        <v>1.5090675121050585E-6</v>
      </c>
      <c r="E134" s="17">
        <f>D134/0.00000001</f>
        <v>150.90675121050586</v>
      </c>
    </row>
    <row r="135" spans="1:5" x14ac:dyDescent="0.3">
      <c r="A135" s="12" t="s">
        <v>129</v>
      </c>
      <c r="B135" s="7" t="s">
        <v>160</v>
      </c>
      <c r="C135" s="17">
        <v>21868.430112097696</v>
      </c>
      <c r="D135" s="17">
        <v>2.863012871468528E-6</v>
      </c>
      <c r="E135" s="17">
        <f>D135/0.00000001</f>
        <v>286.30128714685281</v>
      </c>
    </row>
    <row r="136" spans="1:5" x14ac:dyDescent="0.3">
      <c r="A136" s="12" t="s">
        <v>130</v>
      </c>
      <c r="B136" s="7" t="s">
        <v>160</v>
      </c>
      <c r="C136" s="17">
        <v>512</v>
      </c>
      <c r="D136" s="17">
        <v>4.5353460132906203E-8</v>
      </c>
      <c r="E136" s="17">
        <f>D136/0.00000001</f>
        <v>4.5353460132906198</v>
      </c>
    </row>
    <row r="137" spans="1:5" x14ac:dyDescent="0.3">
      <c r="A137" s="13" t="s">
        <v>131</v>
      </c>
      <c r="B137" s="7" t="s">
        <v>160</v>
      </c>
      <c r="C137" s="17">
        <v>240</v>
      </c>
      <c r="D137" s="17">
        <v>2.4532612822421698E-8</v>
      </c>
      <c r="E137" s="17">
        <f>D137/0.00000001</f>
        <v>2.4532612822421695</v>
      </c>
    </row>
    <row r="138" spans="1:5" x14ac:dyDescent="0.3">
      <c r="A138" s="12" t="s">
        <v>132</v>
      </c>
      <c r="B138" s="7" t="s">
        <v>160</v>
      </c>
      <c r="C138" s="17">
        <v>4708</v>
      </c>
      <c r="D138" s="17">
        <v>2.7419709675339029E-7</v>
      </c>
      <c r="E138" s="17">
        <f>D138/0.00000001</f>
        <v>27.419709675339028</v>
      </c>
    </row>
    <row r="139" spans="1:5" x14ac:dyDescent="0.3">
      <c r="A139" s="13" t="s">
        <v>133</v>
      </c>
      <c r="B139" s="7" t="s">
        <v>160</v>
      </c>
      <c r="C139" s="17">
        <v>2640</v>
      </c>
      <c r="D139" s="17">
        <v>1.7151940934466061E-7</v>
      </c>
      <c r="E139" s="17">
        <f>D139/0.00000001</f>
        <v>17.151940934466062</v>
      </c>
    </row>
    <row r="140" spans="1:5" x14ac:dyDescent="0.3">
      <c r="A140" s="13" t="s">
        <v>134</v>
      </c>
      <c r="B140" s="7" t="s">
        <v>160</v>
      </c>
      <c r="C140" s="17">
        <v>2000</v>
      </c>
      <c r="D140" s="17">
        <v>1.3693920878344115E-7</v>
      </c>
      <c r="E140" s="17">
        <f>D140/0.00000001</f>
        <v>13.693920878344114</v>
      </c>
    </row>
    <row r="141" spans="1:5" x14ac:dyDescent="0.3">
      <c r="A141" s="12" t="s">
        <v>135</v>
      </c>
      <c r="B141" s="7" t="s">
        <v>163</v>
      </c>
      <c r="C141" s="17">
        <v>3000</v>
      </c>
      <c r="D141" s="17">
        <v>1.9025576500029755E-7</v>
      </c>
      <c r="E141" s="17">
        <f>D141/0.00000001</f>
        <v>19.025576500029754</v>
      </c>
    </row>
    <row r="142" spans="1:5" x14ac:dyDescent="0.3">
      <c r="A142" s="12" t="s">
        <v>136</v>
      </c>
      <c r="B142" s="7" t="s">
        <v>163</v>
      </c>
      <c r="C142" s="17">
        <v>1767.1458676442585</v>
      </c>
      <c r="D142" s="17">
        <v>2.419037129028308E-7</v>
      </c>
      <c r="E142" s="17">
        <f>D142/0.00000001</f>
        <v>24.190371290283078</v>
      </c>
    </row>
    <row r="143" spans="1:5" x14ac:dyDescent="0.3">
      <c r="A143" s="12" t="s">
        <v>137</v>
      </c>
      <c r="B143" s="7" t="s">
        <v>163</v>
      </c>
      <c r="C143" s="17">
        <v>60</v>
      </c>
      <c r="D143" s="17">
        <v>1.0095731115093527E-8</v>
      </c>
      <c r="E143" s="17">
        <f>D143/0.00000001</f>
        <v>1.0095731115093527</v>
      </c>
    </row>
    <row r="144" spans="1:5" x14ac:dyDescent="0.3">
      <c r="A144" s="18" t="s">
        <v>138</v>
      </c>
      <c r="B144" s="7" t="s">
        <v>163</v>
      </c>
      <c r="C144" s="17">
        <v>367.91999999999996</v>
      </c>
      <c r="D144" s="17">
        <v>5.542378617886557E-8</v>
      </c>
      <c r="E144" s="17">
        <f>D144/0.00000001</f>
        <v>5.5423786178865573</v>
      </c>
    </row>
    <row r="145" spans="1:5" x14ac:dyDescent="0.3">
      <c r="A145" s="18" t="s">
        <v>139</v>
      </c>
      <c r="B145" s="7" t="s">
        <v>163</v>
      </c>
      <c r="C145" s="17">
        <v>2750</v>
      </c>
      <c r="D145" s="17">
        <v>3.6642673312801917E-7</v>
      </c>
      <c r="E145" s="17">
        <f>D145/0.00000001</f>
        <v>36.642673312801918</v>
      </c>
    </row>
    <row r="146" spans="1:5" x14ac:dyDescent="0.3">
      <c r="A146" s="13" t="s">
        <v>140</v>
      </c>
      <c r="B146" s="7" t="s">
        <v>160</v>
      </c>
      <c r="C146" s="17">
        <v>15000</v>
      </c>
      <c r="D146" s="17">
        <v>5.358782951983074E-6</v>
      </c>
      <c r="E146" s="17">
        <f>D146/0.00000001</f>
        <v>535.87829519830734</v>
      </c>
    </row>
    <row r="147" spans="1:5" x14ac:dyDescent="0.3">
      <c r="A147" s="13" t="s">
        <v>141</v>
      </c>
      <c r="B147" s="7" t="s">
        <v>160</v>
      </c>
      <c r="C147" s="17">
        <v>8232.1428571428569</v>
      </c>
      <c r="D147" s="17">
        <v>4.3139335223647046E-7</v>
      </c>
      <c r="E147" s="17">
        <f>D147/0.00000001</f>
        <v>43.139335223647045</v>
      </c>
    </row>
    <row r="148" spans="1:5" x14ac:dyDescent="0.3">
      <c r="A148" s="18" t="s">
        <v>142</v>
      </c>
      <c r="B148" s="7" t="s">
        <v>160</v>
      </c>
      <c r="C148" s="17">
        <v>47873.857142857145</v>
      </c>
      <c r="D148" s="17">
        <v>1.7986733748074829E-6</v>
      </c>
      <c r="E148" s="17">
        <f>D148/0.00000001</f>
        <v>179.86733748074829</v>
      </c>
    </row>
    <row r="149" spans="1:5" x14ac:dyDescent="0.3">
      <c r="A149" s="11" t="s">
        <v>143</v>
      </c>
      <c r="B149" s="7" t="s">
        <v>160</v>
      </c>
      <c r="C149" s="17">
        <v>45935</v>
      </c>
      <c r="D149" s="17">
        <v>1.7393662753131743E-6</v>
      </c>
      <c r="E149" s="17">
        <f>D149/0.00000001</f>
        <v>173.93662753131744</v>
      </c>
    </row>
    <row r="150" spans="1:5" x14ac:dyDescent="0.3">
      <c r="A150" s="18" t="s">
        <v>353</v>
      </c>
      <c r="B150" s="7" t="s">
        <v>160</v>
      </c>
      <c r="C150" s="17">
        <v>83939.428713102287</v>
      </c>
      <c r="D150" s="17">
        <v>2.8361482027880993E-6</v>
      </c>
      <c r="E150" s="17">
        <f>D150/0.00000001</f>
        <v>283.61482027880993</v>
      </c>
    </row>
    <row r="151" spans="1:5" x14ac:dyDescent="0.3">
      <c r="A151" s="11" t="s">
        <v>144</v>
      </c>
      <c r="B151" s="7" t="s">
        <v>160</v>
      </c>
      <c r="C151" s="17">
        <v>196349.54084936206</v>
      </c>
      <c r="D151" s="17">
        <v>5.6498865672737703E-6</v>
      </c>
      <c r="E151" s="17">
        <f>D151/0.00000001</f>
        <v>564.98865672737702</v>
      </c>
    </row>
    <row r="152" spans="1:5" x14ac:dyDescent="0.3">
      <c r="A152" s="13" t="s">
        <v>145</v>
      </c>
      <c r="B152" s="7" t="s">
        <v>161</v>
      </c>
      <c r="C152" s="17">
        <v>5505</v>
      </c>
      <c r="D152" s="17">
        <v>9.1875058090410781E-7</v>
      </c>
      <c r="E152" s="17">
        <f>D152/0.00000001</f>
        <v>91.875058090410775</v>
      </c>
    </row>
    <row r="153" spans="1:5" x14ac:dyDescent="0.3">
      <c r="A153" s="18" t="s">
        <v>146</v>
      </c>
      <c r="B153" s="7" t="s">
        <v>160</v>
      </c>
      <c r="C153" s="17">
        <v>23.233285978164815</v>
      </c>
      <c r="D153" s="17">
        <v>3.6923955196531831E-9</v>
      </c>
      <c r="E153" s="17">
        <f>D153/0.00000001</f>
        <v>0.36923955196531832</v>
      </c>
    </row>
    <row r="154" spans="1:5" x14ac:dyDescent="0.3">
      <c r="A154" s="13" t="s">
        <v>147</v>
      </c>
      <c r="B154" s="7" t="s">
        <v>160</v>
      </c>
      <c r="C154" s="17">
        <v>28260</v>
      </c>
      <c r="D154" s="17">
        <v>1.1729867530453643E-6</v>
      </c>
      <c r="E154" s="17">
        <f>D154/0.00000001</f>
        <v>117.29867530453643</v>
      </c>
    </row>
    <row r="155" spans="1:5" x14ac:dyDescent="0.3">
      <c r="A155" s="12" t="s">
        <v>148</v>
      </c>
      <c r="B155" s="7" t="s">
        <v>163</v>
      </c>
      <c r="C155" s="17">
        <v>63.355451847394157</v>
      </c>
      <c r="D155" s="17">
        <v>1.0624999547527264E-8</v>
      </c>
      <c r="E155" s="17">
        <f>D155/0.00000001</f>
        <v>1.0624999547527263</v>
      </c>
    </row>
    <row r="156" spans="1:5" x14ac:dyDescent="0.3">
      <c r="A156" s="13" t="s">
        <v>149</v>
      </c>
      <c r="B156" s="7" t="s">
        <v>160</v>
      </c>
      <c r="C156" s="17">
        <v>500</v>
      </c>
      <c r="D156" s="17">
        <v>4.4489462748955734E-8</v>
      </c>
      <c r="E156" s="17">
        <f>D156/0.00000001</f>
        <v>4.4489462748955733</v>
      </c>
    </row>
    <row r="157" spans="1:5" x14ac:dyDescent="0.3">
      <c r="A157" s="12" t="s">
        <v>150</v>
      </c>
      <c r="B157" s="7" t="s">
        <v>160</v>
      </c>
      <c r="C157" s="17">
        <v>1040</v>
      </c>
      <c r="D157" s="17">
        <v>8.0576152478440143E-8</v>
      </c>
      <c r="E157" s="17">
        <f>D157/0.00000001</f>
        <v>8.057615247844014</v>
      </c>
    </row>
    <row r="158" spans="1:5" x14ac:dyDescent="0.3">
      <c r="A158" s="18" t="s">
        <v>151</v>
      </c>
      <c r="B158" s="7" t="s">
        <v>160</v>
      </c>
      <c r="C158" s="17">
        <v>251.32741228718345</v>
      </c>
      <c r="D158" s="17">
        <v>2.5467540998024689E-8</v>
      </c>
      <c r="E158" s="17">
        <f>D158/0.00000001</f>
        <v>2.5467540998024689</v>
      </c>
    </row>
    <row r="159" spans="1:5" x14ac:dyDescent="0.3">
      <c r="A159" s="7" t="s">
        <v>152</v>
      </c>
      <c r="B159" s="7" t="s">
        <v>160</v>
      </c>
      <c r="C159" s="17">
        <v>3141.5926535897934</v>
      </c>
      <c r="D159" s="17">
        <v>1.9750633698613651E-7</v>
      </c>
      <c r="E159" s="17">
        <f>D159/0.00000001</f>
        <v>19.750633698613651</v>
      </c>
    </row>
    <row r="160" spans="1:5" x14ac:dyDescent="0.3">
      <c r="A160" s="7" t="s">
        <v>153</v>
      </c>
      <c r="B160" s="7" t="s">
        <v>160</v>
      </c>
      <c r="C160" s="17">
        <v>56548.667764616272</v>
      </c>
      <c r="D160" s="17">
        <v>2.0587662312368881E-6</v>
      </c>
      <c r="E160" s="17">
        <f>D160/0.00000001</f>
        <v>205.8766231236888</v>
      </c>
    </row>
    <row r="161" spans="1:5" x14ac:dyDescent="0.3">
      <c r="A161" s="18" t="s">
        <v>154</v>
      </c>
      <c r="B161" s="7" t="s">
        <v>160</v>
      </c>
      <c r="C161" s="17">
        <v>43186.836072891121</v>
      </c>
      <c r="D161" s="17">
        <v>1.65448358856718E-6</v>
      </c>
      <c r="E161" s="17">
        <f>D161/0.00000001</f>
        <v>165.44835885671799</v>
      </c>
    </row>
    <row r="162" spans="1:5" x14ac:dyDescent="0.3">
      <c r="A162" s="12" t="s">
        <v>155</v>
      </c>
      <c r="B162" s="7" t="s">
        <v>161</v>
      </c>
      <c r="C162" s="17">
        <v>4838.0526865282809</v>
      </c>
      <c r="D162" s="17">
        <v>8.2600402075731954E-7</v>
      </c>
      <c r="E162" s="17">
        <f>D162/0.00000001</f>
        <v>82.600402075731949</v>
      </c>
    </row>
    <row r="163" spans="1:5" x14ac:dyDescent="0.3">
      <c r="A163" s="18" t="s">
        <v>156</v>
      </c>
      <c r="B163" s="7" t="s">
        <v>161</v>
      </c>
      <c r="C163" s="17">
        <v>18000</v>
      </c>
      <c r="D163" s="17">
        <v>2.4386986422915246E-6</v>
      </c>
      <c r="E163" s="17">
        <f>D163/0.00000001</f>
        <v>243.86986422915245</v>
      </c>
    </row>
    <row r="164" spans="1:5" x14ac:dyDescent="0.3">
      <c r="A164" s="13" t="s">
        <v>157</v>
      </c>
      <c r="B164" s="7" t="s">
        <v>161</v>
      </c>
      <c r="C164" s="17">
        <v>44278.111111111117</v>
      </c>
      <c r="D164" s="17">
        <v>5.1200405311123486E-6</v>
      </c>
      <c r="E164" s="17">
        <f>D164/0.00000001</f>
        <v>512.00405311123484</v>
      </c>
    </row>
    <row r="165" spans="1:5" x14ac:dyDescent="0.3">
      <c r="A165" s="13" t="s">
        <v>158</v>
      </c>
      <c r="B165" s="7" t="s">
        <v>160</v>
      </c>
      <c r="C165" s="17">
        <v>5348</v>
      </c>
      <c r="D165" s="17">
        <v>3.040574941603517E-7</v>
      </c>
      <c r="E165" s="17">
        <f>D165/0.00000001</f>
        <v>30.405749416035171</v>
      </c>
    </row>
    <row r="166" spans="1:5" x14ac:dyDescent="0.3">
      <c r="A166" s="18" t="s">
        <v>364</v>
      </c>
      <c r="B166" s="7" t="s">
        <v>161</v>
      </c>
      <c r="C166" s="17">
        <v>33510.321638291127</v>
      </c>
      <c r="D166" s="17">
        <v>4.069684626809191E-6</v>
      </c>
      <c r="E166" s="17">
        <f>D166/0.00000001</f>
        <v>406.96846268091912</v>
      </c>
    </row>
  </sheetData>
  <autoFilter ref="A1:E166" xr:uid="{0B5C6DEB-7006-4142-AEFB-068356B9B2C1}">
    <sortState xmlns:xlrd2="http://schemas.microsoft.com/office/spreadsheetml/2017/richdata2" ref="A2:E166">
      <sortCondition ref="A1:A166"/>
    </sortState>
  </autoFilter>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E9567-F5AA-4BBB-9B77-A6004357A270}">
  <dimension ref="A1:Q166"/>
  <sheetViews>
    <sheetView zoomScale="85" zoomScaleNormal="85" workbookViewId="0">
      <selection activeCell="A2" sqref="A2"/>
    </sheetView>
  </sheetViews>
  <sheetFormatPr defaultColWidth="8.88671875" defaultRowHeight="14.4" x14ac:dyDescent="0.3"/>
  <cols>
    <col min="1" max="1" width="43" style="7" customWidth="1"/>
    <col min="2" max="2" width="31.6640625" style="7" customWidth="1"/>
    <col min="3" max="17" width="14.88671875" style="7" customWidth="1"/>
    <col min="18" max="16384" width="8.88671875" style="7"/>
  </cols>
  <sheetData>
    <row r="1" spans="1:17" x14ac:dyDescent="0.3">
      <c r="A1" s="45" t="s">
        <v>443</v>
      </c>
      <c r="B1" s="9" t="s">
        <v>159</v>
      </c>
      <c r="C1" s="24" t="s">
        <v>166</v>
      </c>
      <c r="D1" s="24" t="s">
        <v>167</v>
      </c>
      <c r="E1" s="24" t="s">
        <v>168</v>
      </c>
      <c r="F1" s="24" t="s">
        <v>169</v>
      </c>
      <c r="G1" s="24" t="s">
        <v>170</v>
      </c>
      <c r="H1" s="24" t="s">
        <v>171</v>
      </c>
      <c r="I1" s="24" t="s">
        <v>172</v>
      </c>
      <c r="J1" s="24" t="s">
        <v>173</v>
      </c>
      <c r="K1" s="24" t="s">
        <v>174</v>
      </c>
      <c r="L1" s="24" t="s">
        <v>175</v>
      </c>
      <c r="M1" s="24" t="s">
        <v>176</v>
      </c>
      <c r="N1" s="24" t="s">
        <v>177</v>
      </c>
      <c r="O1" s="24" t="s">
        <v>178</v>
      </c>
      <c r="P1" s="24" t="s">
        <v>179</v>
      </c>
      <c r="Q1" s="24" t="s">
        <v>180</v>
      </c>
    </row>
    <row r="2" spans="1:17" x14ac:dyDescent="0.3">
      <c r="A2" s="10" t="s">
        <v>0</v>
      </c>
      <c r="B2" s="7" t="s">
        <v>160</v>
      </c>
      <c r="C2" s="7">
        <v>0</v>
      </c>
      <c r="D2" s="8">
        <v>800</v>
      </c>
      <c r="E2" s="7">
        <v>0</v>
      </c>
      <c r="F2" s="7">
        <v>0</v>
      </c>
      <c r="G2" s="7">
        <v>0</v>
      </c>
      <c r="H2" s="7">
        <v>0</v>
      </c>
      <c r="I2" s="7">
        <v>0</v>
      </c>
      <c r="J2" s="7">
        <v>0</v>
      </c>
      <c r="K2" s="7">
        <v>0</v>
      </c>
      <c r="L2" s="7">
        <v>0</v>
      </c>
      <c r="M2" s="7">
        <v>0</v>
      </c>
      <c r="N2" s="7">
        <v>0</v>
      </c>
      <c r="O2" s="7">
        <v>0</v>
      </c>
      <c r="P2" s="7">
        <v>0</v>
      </c>
      <c r="Q2" s="7">
        <v>0</v>
      </c>
    </row>
    <row r="3" spans="1:17" x14ac:dyDescent="0.3">
      <c r="A3" s="10" t="s">
        <v>1</v>
      </c>
      <c r="B3" s="7" t="s">
        <v>160</v>
      </c>
      <c r="C3" s="7">
        <v>0</v>
      </c>
      <c r="D3" s="7">
        <v>0</v>
      </c>
      <c r="E3" s="7">
        <v>0</v>
      </c>
      <c r="F3" s="8">
        <v>444.444444444444</v>
      </c>
      <c r="G3" s="7">
        <v>0</v>
      </c>
      <c r="H3" s="7">
        <v>0</v>
      </c>
      <c r="I3" s="7">
        <v>0</v>
      </c>
      <c r="J3" s="8">
        <v>444.444444444444</v>
      </c>
      <c r="K3" s="7">
        <v>0</v>
      </c>
      <c r="L3" s="7">
        <v>0</v>
      </c>
      <c r="M3" s="7">
        <v>0</v>
      </c>
      <c r="N3" s="7">
        <v>0</v>
      </c>
      <c r="O3" s="7">
        <v>0</v>
      </c>
      <c r="P3" s="7">
        <v>0</v>
      </c>
      <c r="Q3" s="7">
        <v>0</v>
      </c>
    </row>
    <row r="4" spans="1:17" x14ac:dyDescent="0.3">
      <c r="A4" s="10" t="s">
        <v>2</v>
      </c>
      <c r="B4" s="7" t="s">
        <v>160</v>
      </c>
      <c r="C4" s="7">
        <v>0</v>
      </c>
      <c r="D4" s="7">
        <v>0</v>
      </c>
      <c r="E4" s="8">
        <v>1600</v>
      </c>
      <c r="F4" s="8">
        <v>3200</v>
      </c>
      <c r="G4" s="8">
        <v>2400</v>
      </c>
      <c r="H4" s="8">
        <v>0</v>
      </c>
      <c r="I4" s="8">
        <v>0</v>
      </c>
      <c r="J4" s="8">
        <v>444.444444444444</v>
      </c>
      <c r="K4" s="8">
        <v>1777.7777777777801</v>
      </c>
      <c r="L4" s="8">
        <v>0</v>
      </c>
      <c r="M4" s="8">
        <v>0</v>
      </c>
      <c r="N4" s="8">
        <v>0</v>
      </c>
      <c r="O4" s="8">
        <v>0</v>
      </c>
      <c r="P4" s="8">
        <v>0</v>
      </c>
      <c r="Q4" s="8">
        <v>0</v>
      </c>
    </row>
    <row r="5" spans="1:17" x14ac:dyDescent="0.3">
      <c r="A5" s="12" t="s">
        <v>3</v>
      </c>
      <c r="B5" s="7" t="s">
        <v>161</v>
      </c>
      <c r="C5" s="18">
        <v>0</v>
      </c>
      <c r="D5" s="7">
        <v>0</v>
      </c>
      <c r="E5" s="7">
        <v>0</v>
      </c>
      <c r="F5" s="8">
        <v>1600</v>
      </c>
      <c r="G5" s="7">
        <v>0</v>
      </c>
      <c r="H5" s="7">
        <v>0</v>
      </c>
      <c r="I5" s="18">
        <v>0</v>
      </c>
      <c r="J5" s="18">
        <v>0</v>
      </c>
      <c r="K5" s="18">
        <v>0</v>
      </c>
      <c r="L5" s="18">
        <v>0</v>
      </c>
      <c r="M5" s="18">
        <v>0</v>
      </c>
      <c r="N5" s="18">
        <v>0</v>
      </c>
      <c r="O5" s="18">
        <v>0</v>
      </c>
      <c r="P5" s="18">
        <v>0</v>
      </c>
      <c r="Q5" s="18">
        <v>0</v>
      </c>
    </row>
    <row r="6" spans="1:17" x14ac:dyDescent="0.3">
      <c r="A6" s="12" t="s">
        <v>4</v>
      </c>
      <c r="B6" s="7" t="s">
        <v>160</v>
      </c>
      <c r="C6" s="8">
        <v>4000</v>
      </c>
      <c r="D6" s="7">
        <v>0</v>
      </c>
      <c r="E6" s="7">
        <v>0</v>
      </c>
      <c r="F6" s="8">
        <v>3200</v>
      </c>
      <c r="G6" s="7">
        <v>0</v>
      </c>
      <c r="H6" s="7">
        <v>0</v>
      </c>
      <c r="I6" s="8">
        <v>20444.444444444402</v>
      </c>
      <c r="J6" s="8">
        <v>1777.7777777777801</v>
      </c>
      <c r="K6" s="8">
        <v>13333.333333333299</v>
      </c>
      <c r="L6" s="8">
        <v>4800</v>
      </c>
      <c r="M6" s="8">
        <v>4800</v>
      </c>
      <c r="N6" s="8">
        <v>0</v>
      </c>
      <c r="O6" s="8">
        <v>33600</v>
      </c>
      <c r="P6" s="8">
        <v>0</v>
      </c>
      <c r="Q6" s="8">
        <v>0</v>
      </c>
    </row>
    <row r="7" spans="1:17" x14ac:dyDescent="0.3">
      <c r="A7" s="12" t="s">
        <v>5</v>
      </c>
      <c r="B7" s="7" t="s">
        <v>160</v>
      </c>
      <c r="C7" s="7">
        <v>0</v>
      </c>
      <c r="D7" s="7">
        <v>0</v>
      </c>
      <c r="E7" s="7">
        <v>0</v>
      </c>
      <c r="F7" s="8">
        <v>0</v>
      </c>
      <c r="G7" s="18">
        <v>0</v>
      </c>
      <c r="H7" s="7">
        <v>0</v>
      </c>
      <c r="I7" s="18">
        <v>0</v>
      </c>
      <c r="J7" s="8">
        <v>6376.5343535777602</v>
      </c>
      <c r="K7" s="18">
        <v>0</v>
      </c>
      <c r="L7" s="18">
        <v>0</v>
      </c>
      <c r="M7" s="18">
        <v>0</v>
      </c>
      <c r="N7" s="18">
        <v>0</v>
      </c>
      <c r="O7" s="18">
        <v>0</v>
      </c>
      <c r="P7" s="18">
        <v>0</v>
      </c>
      <c r="Q7" s="18">
        <v>0</v>
      </c>
    </row>
    <row r="8" spans="1:17" x14ac:dyDescent="0.3">
      <c r="A8" s="7" t="s">
        <v>6</v>
      </c>
      <c r="B8" s="7" t="s">
        <v>160</v>
      </c>
      <c r="C8" s="7">
        <v>0</v>
      </c>
      <c r="D8" s="7">
        <v>0</v>
      </c>
      <c r="E8" s="7">
        <v>0</v>
      </c>
      <c r="F8" s="8">
        <v>0</v>
      </c>
      <c r="G8" s="8">
        <v>10400</v>
      </c>
      <c r="H8" s="7">
        <v>0</v>
      </c>
      <c r="I8" s="8">
        <v>0</v>
      </c>
      <c r="J8" s="8">
        <v>0</v>
      </c>
      <c r="K8" s="8">
        <v>0</v>
      </c>
      <c r="L8" s="8">
        <v>0</v>
      </c>
      <c r="M8" s="8">
        <v>0</v>
      </c>
      <c r="N8" s="8">
        <v>0</v>
      </c>
      <c r="O8" s="8">
        <v>0</v>
      </c>
      <c r="P8" s="8">
        <v>0</v>
      </c>
      <c r="Q8" s="8">
        <v>0</v>
      </c>
    </row>
    <row r="9" spans="1:17" x14ac:dyDescent="0.3">
      <c r="A9" s="7" t="s">
        <v>7</v>
      </c>
      <c r="B9" s="7" t="s">
        <v>160</v>
      </c>
      <c r="C9" s="7">
        <v>0</v>
      </c>
      <c r="D9" s="7">
        <v>0</v>
      </c>
      <c r="E9" s="18">
        <v>0</v>
      </c>
      <c r="F9" s="8">
        <v>0</v>
      </c>
      <c r="G9" s="8">
        <v>3200</v>
      </c>
      <c r="H9" s="18">
        <v>0</v>
      </c>
      <c r="I9" s="18">
        <v>0</v>
      </c>
      <c r="J9" s="8">
        <v>0</v>
      </c>
      <c r="K9" s="8">
        <v>0</v>
      </c>
      <c r="L9" s="8">
        <v>0</v>
      </c>
      <c r="M9" s="8">
        <v>0</v>
      </c>
      <c r="N9" s="8">
        <v>0</v>
      </c>
      <c r="O9" s="8">
        <v>0</v>
      </c>
      <c r="P9" s="8">
        <v>0</v>
      </c>
      <c r="Q9" s="8">
        <v>0</v>
      </c>
    </row>
    <row r="10" spans="1:17" x14ac:dyDescent="0.3">
      <c r="A10" s="7" t="s">
        <v>8</v>
      </c>
      <c r="B10" s="7" t="s">
        <v>160</v>
      </c>
      <c r="C10" s="7">
        <v>0</v>
      </c>
      <c r="D10" s="7">
        <v>0</v>
      </c>
      <c r="E10" s="8">
        <v>36000</v>
      </c>
      <c r="F10" s="8">
        <v>12800</v>
      </c>
      <c r="G10" s="8">
        <v>64000</v>
      </c>
      <c r="H10" s="8">
        <v>0</v>
      </c>
      <c r="I10" s="8">
        <v>0</v>
      </c>
      <c r="J10" s="8">
        <v>0</v>
      </c>
      <c r="K10" s="8">
        <v>0</v>
      </c>
      <c r="L10" s="8">
        <v>0</v>
      </c>
      <c r="M10" s="8">
        <v>2222.2222222222199</v>
      </c>
      <c r="N10" s="8">
        <v>0</v>
      </c>
      <c r="O10" s="8">
        <v>0</v>
      </c>
      <c r="P10" s="8">
        <v>0</v>
      </c>
      <c r="Q10" s="8">
        <v>0</v>
      </c>
    </row>
    <row r="11" spans="1:17" x14ac:dyDescent="0.3">
      <c r="A11" s="18" t="s">
        <v>9</v>
      </c>
      <c r="B11" s="7" t="s">
        <v>160</v>
      </c>
      <c r="C11" s="18">
        <v>0</v>
      </c>
      <c r="D11" s="7">
        <v>0</v>
      </c>
      <c r="E11" s="8">
        <v>4800</v>
      </c>
      <c r="F11" s="8">
        <v>0</v>
      </c>
      <c r="G11" s="8">
        <v>0</v>
      </c>
      <c r="H11" s="8">
        <v>0</v>
      </c>
      <c r="I11" s="8">
        <v>0</v>
      </c>
      <c r="J11" s="8">
        <v>0</v>
      </c>
      <c r="K11" s="8">
        <v>0</v>
      </c>
      <c r="L11" s="8">
        <v>0</v>
      </c>
      <c r="M11" s="8">
        <v>0</v>
      </c>
      <c r="N11" s="8">
        <v>0</v>
      </c>
      <c r="O11" s="8">
        <v>0</v>
      </c>
      <c r="P11" s="8">
        <v>0</v>
      </c>
      <c r="Q11" s="8">
        <v>0</v>
      </c>
    </row>
    <row r="12" spans="1:17" x14ac:dyDescent="0.3">
      <c r="A12" s="13" t="s">
        <v>10</v>
      </c>
      <c r="B12" s="7" t="s">
        <v>160</v>
      </c>
      <c r="C12" s="8">
        <v>34433.285509319903</v>
      </c>
      <c r="D12" s="7">
        <v>0</v>
      </c>
      <c r="E12" s="8">
        <v>51649.928263979898</v>
      </c>
      <c r="F12" s="8">
        <v>74605.451936859798</v>
      </c>
      <c r="G12" s="8">
        <v>80344.332855079803</v>
      </c>
      <c r="H12" s="8">
        <v>45911.0473457599</v>
      </c>
      <c r="I12" s="8">
        <v>6376.5343535777602</v>
      </c>
      <c r="J12" s="8">
        <v>98836.282480455397</v>
      </c>
      <c r="K12" s="8">
        <v>38259.206121466603</v>
      </c>
      <c r="L12" s="8">
        <v>0</v>
      </c>
      <c r="M12" s="8">
        <v>11477.76183644</v>
      </c>
      <c r="N12" s="8">
        <v>40172.166427539902</v>
      </c>
      <c r="O12" s="8">
        <v>97560.975609739806</v>
      </c>
      <c r="P12" s="8">
        <v>6242.1972534309098</v>
      </c>
      <c r="Q12" s="8">
        <v>0</v>
      </c>
    </row>
    <row r="13" spans="1:17" x14ac:dyDescent="0.3">
      <c r="A13" s="10" t="s">
        <v>11</v>
      </c>
      <c r="B13" s="7" t="s">
        <v>160</v>
      </c>
      <c r="C13" s="7">
        <v>0</v>
      </c>
      <c r="D13" s="7">
        <v>0</v>
      </c>
      <c r="E13" s="8">
        <v>5738.8809182199902</v>
      </c>
      <c r="F13" s="8">
        <v>0</v>
      </c>
      <c r="G13" s="8">
        <v>0</v>
      </c>
      <c r="H13" s="8">
        <v>0</v>
      </c>
      <c r="I13" s="8">
        <v>0</v>
      </c>
      <c r="J13" s="8">
        <v>0</v>
      </c>
      <c r="K13" s="8">
        <v>0</v>
      </c>
      <c r="L13" s="8">
        <v>28694.404591099901</v>
      </c>
      <c r="M13" s="8">
        <v>5738.8809182199902</v>
      </c>
      <c r="N13" s="8">
        <v>5738.8809182199902</v>
      </c>
      <c r="O13" s="8">
        <v>5738.8809182199902</v>
      </c>
      <c r="P13" s="8">
        <v>0</v>
      </c>
      <c r="Q13" s="8">
        <v>5738.8809182199902</v>
      </c>
    </row>
    <row r="14" spans="1:17" x14ac:dyDescent="0.3">
      <c r="A14" s="18" t="s">
        <v>12</v>
      </c>
      <c r="B14" s="7" t="s">
        <v>160</v>
      </c>
      <c r="C14" s="18">
        <v>0</v>
      </c>
      <c r="D14" s="18">
        <v>0</v>
      </c>
      <c r="E14" s="8">
        <v>0</v>
      </c>
      <c r="F14" s="8">
        <v>800</v>
      </c>
      <c r="G14" s="8">
        <v>0</v>
      </c>
      <c r="H14" s="8">
        <v>444.444444444444</v>
      </c>
      <c r="I14" s="8">
        <v>0</v>
      </c>
      <c r="J14" s="8">
        <v>0</v>
      </c>
      <c r="K14" s="8">
        <v>0</v>
      </c>
      <c r="L14" s="8">
        <v>0</v>
      </c>
      <c r="M14" s="8">
        <v>0</v>
      </c>
      <c r="N14" s="8">
        <v>0</v>
      </c>
      <c r="O14" s="8">
        <v>0</v>
      </c>
      <c r="P14" s="8">
        <v>0</v>
      </c>
      <c r="Q14" s="8">
        <v>0</v>
      </c>
    </row>
    <row r="15" spans="1:17" x14ac:dyDescent="0.3">
      <c r="A15" s="13" t="s">
        <v>13</v>
      </c>
      <c r="B15" s="7" t="s">
        <v>160</v>
      </c>
      <c r="C15" s="8">
        <v>5738.8809182199902</v>
      </c>
      <c r="D15" s="8">
        <v>11477.76183644</v>
      </c>
      <c r="E15" s="8">
        <v>40172.166427539902</v>
      </c>
      <c r="F15" s="8">
        <v>0</v>
      </c>
      <c r="G15" s="8">
        <v>5738.8809182199902</v>
      </c>
      <c r="H15" s="8">
        <v>5738.8809182199902</v>
      </c>
      <c r="I15" s="8">
        <v>6376.5343535777602</v>
      </c>
      <c r="J15" s="8">
        <v>3188.2671767888801</v>
      </c>
      <c r="K15" s="8">
        <v>38259.206121466603</v>
      </c>
      <c r="L15" s="8">
        <v>0</v>
      </c>
      <c r="M15" s="8">
        <v>5738.8809182199902</v>
      </c>
      <c r="N15" s="8">
        <v>0</v>
      </c>
      <c r="O15" s="8">
        <v>5738.8809182199902</v>
      </c>
      <c r="P15" s="8">
        <v>3121.0986267154599</v>
      </c>
      <c r="Q15" s="8">
        <v>0</v>
      </c>
    </row>
    <row r="16" spans="1:17" x14ac:dyDescent="0.3">
      <c r="A16" s="12" t="s">
        <v>14</v>
      </c>
      <c r="B16" s="7" t="s">
        <v>160</v>
      </c>
      <c r="C16" s="7">
        <v>0</v>
      </c>
      <c r="D16" s="8">
        <v>529411.76470565598</v>
      </c>
      <c r="E16" s="8">
        <v>5738.8809182199902</v>
      </c>
      <c r="F16" s="8">
        <v>5738.8809182199902</v>
      </c>
      <c r="G16" s="8">
        <v>74605.451936859798</v>
      </c>
      <c r="H16" s="8">
        <v>22955.523672880001</v>
      </c>
      <c r="I16" s="8">
        <v>3188.2671767888801</v>
      </c>
      <c r="J16" s="8">
        <v>6376.5343535777602</v>
      </c>
      <c r="K16" s="8">
        <v>6376.5343535777602</v>
      </c>
      <c r="L16" s="8">
        <v>11477.76183644</v>
      </c>
      <c r="M16" s="8">
        <v>11477.76183644</v>
      </c>
      <c r="N16" s="8">
        <v>17216.642754659999</v>
      </c>
      <c r="O16" s="8">
        <v>5738.8809182199902</v>
      </c>
      <c r="P16" s="8">
        <v>0</v>
      </c>
      <c r="Q16" s="8">
        <v>0</v>
      </c>
    </row>
    <row r="17" spans="1:17" x14ac:dyDescent="0.3">
      <c r="A17" s="12" t="s">
        <v>15</v>
      </c>
      <c r="B17" s="7" t="s">
        <v>160</v>
      </c>
      <c r="C17" s="7">
        <v>0</v>
      </c>
      <c r="D17" s="8">
        <v>8000</v>
      </c>
      <c r="E17" s="8">
        <v>9600</v>
      </c>
      <c r="F17" s="8">
        <v>0</v>
      </c>
      <c r="G17" s="8">
        <v>0</v>
      </c>
      <c r="H17" s="8">
        <v>0</v>
      </c>
      <c r="I17" s="8">
        <v>0</v>
      </c>
      <c r="J17" s="8">
        <v>0</v>
      </c>
      <c r="K17" s="8">
        <v>0</v>
      </c>
      <c r="L17" s="8">
        <v>0</v>
      </c>
      <c r="M17" s="8">
        <v>0</v>
      </c>
      <c r="N17" s="8">
        <v>0</v>
      </c>
      <c r="O17" s="8">
        <v>0</v>
      </c>
      <c r="P17" s="8">
        <v>0</v>
      </c>
      <c r="Q17" s="8">
        <v>0</v>
      </c>
    </row>
    <row r="18" spans="1:17" x14ac:dyDescent="0.3">
      <c r="A18" s="12" t="s">
        <v>16</v>
      </c>
      <c r="B18" s="7" t="s">
        <v>160</v>
      </c>
      <c r="C18" s="7">
        <v>0</v>
      </c>
      <c r="D18" s="8">
        <v>22955.523672880001</v>
      </c>
      <c r="E18" s="8">
        <v>17216.642754659999</v>
      </c>
      <c r="F18" s="8">
        <v>0</v>
      </c>
      <c r="G18" s="8">
        <v>0</v>
      </c>
      <c r="H18" s="8">
        <v>0</v>
      </c>
      <c r="I18" s="8">
        <v>0</v>
      </c>
      <c r="J18" s="8">
        <v>0</v>
      </c>
      <c r="K18" s="8">
        <v>0</v>
      </c>
      <c r="L18" s="8">
        <v>0</v>
      </c>
      <c r="M18" s="8">
        <v>0</v>
      </c>
      <c r="N18" s="8">
        <v>0</v>
      </c>
      <c r="O18" s="8">
        <v>0</v>
      </c>
      <c r="P18" s="8">
        <v>0</v>
      </c>
      <c r="Q18" s="8">
        <v>0</v>
      </c>
    </row>
    <row r="19" spans="1:17" x14ac:dyDescent="0.3">
      <c r="A19" s="12" t="s">
        <v>17</v>
      </c>
      <c r="B19" s="7" t="s">
        <v>160</v>
      </c>
      <c r="C19" s="7">
        <v>0</v>
      </c>
      <c r="D19" s="8">
        <v>40172.166427539902</v>
      </c>
      <c r="E19" s="8">
        <v>0</v>
      </c>
      <c r="F19" s="8">
        <v>0</v>
      </c>
      <c r="G19" s="8">
        <v>45911.0473457599</v>
      </c>
      <c r="H19" s="8">
        <v>17216.642754659999</v>
      </c>
      <c r="I19" s="8">
        <v>0</v>
      </c>
      <c r="J19" s="8">
        <v>0</v>
      </c>
      <c r="K19" s="8">
        <v>0</v>
      </c>
      <c r="L19" s="8">
        <v>22955.523672880001</v>
      </c>
      <c r="M19" s="8">
        <v>0</v>
      </c>
      <c r="N19" s="8">
        <v>0</v>
      </c>
      <c r="O19" s="8">
        <v>0</v>
      </c>
      <c r="P19" s="8">
        <v>0</v>
      </c>
      <c r="Q19" s="8">
        <v>0</v>
      </c>
    </row>
    <row r="20" spans="1:17" x14ac:dyDescent="0.3">
      <c r="A20" s="18" t="s">
        <v>18</v>
      </c>
      <c r="B20" s="7" t="s">
        <v>160</v>
      </c>
      <c r="C20" s="7">
        <v>0</v>
      </c>
      <c r="D20" s="8">
        <v>0</v>
      </c>
      <c r="E20" s="8">
        <v>0</v>
      </c>
      <c r="F20" s="8">
        <v>0</v>
      </c>
      <c r="G20" s="8">
        <v>0</v>
      </c>
      <c r="H20" s="8">
        <v>0</v>
      </c>
      <c r="I20" s="8">
        <v>0</v>
      </c>
      <c r="J20" s="8">
        <v>0</v>
      </c>
      <c r="K20" s="8">
        <v>0</v>
      </c>
      <c r="L20" s="8">
        <v>0</v>
      </c>
      <c r="M20" s="8">
        <v>0</v>
      </c>
      <c r="N20" s="8">
        <v>0</v>
      </c>
      <c r="O20" s="8">
        <v>0</v>
      </c>
      <c r="P20" s="8">
        <v>444.444444444444</v>
      </c>
      <c r="Q20" s="8">
        <v>0</v>
      </c>
    </row>
    <row r="21" spans="1:17" x14ac:dyDescent="0.3">
      <c r="A21" s="12" t="s">
        <v>19</v>
      </c>
      <c r="B21" s="7" t="s">
        <v>160</v>
      </c>
      <c r="C21" s="7">
        <v>0</v>
      </c>
      <c r="D21" s="8">
        <v>0</v>
      </c>
      <c r="E21" s="8">
        <v>0</v>
      </c>
      <c r="F21" s="8">
        <v>0</v>
      </c>
      <c r="G21" s="8">
        <v>74605.451936859798</v>
      </c>
      <c r="H21" s="8">
        <v>0</v>
      </c>
      <c r="I21" s="8">
        <v>0</v>
      </c>
      <c r="J21" s="8">
        <v>0</v>
      </c>
      <c r="K21" s="8">
        <v>0</v>
      </c>
      <c r="L21" s="8">
        <v>0</v>
      </c>
      <c r="M21" s="8">
        <v>0</v>
      </c>
      <c r="N21" s="8">
        <v>0</v>
      </c>
      <c r="O21" s="8">
        <v>0</v>
      </c>
      <c r="P21" s="8">
        <v>0</v>
      </c>
      <c r="Q21" s="8">
        <v>0</v>
      </c>
    </row>
    <row r="22" spans="1:17" x14ac:dyDescent="0.3">
      <c r="A22" s="12" t="s">
        <v>20</v>
      </c>
      <c r="B22" s="7" t="s">
        <v>160</v>
      </c>
      <c r="C22" s="7">
        <v>0</v>
      </c>
      <c r="D22" s="8">
        <v>0</v>
      </c>
      <c r="E22" s="8">
        <v>0</v>
      </c>
      <c r="F22" s="8">
        <v>0</v>
      </c>
      <c r="G22" s="8">
        <v>0</v>
      </c>
      <c r="H22" s="8">
        <v>0</v>
      </c>
      <c r="I22" s="8">
        <v>0</v>
      </c>
      <c r="J22" s="8">
        <v>0</v>
      </c>
      <c r="K22" s="8">
        <v>0</v>
      </c>
      <c r="L22" s="8">
        <v>1600</v>
      </c>
      <c r="M22" s="8">
        <v>0</v>
      </c>
      <c r="N22" s="8">
        <v>0</v>
      </c>
      <c r="O22" s="8">
        <v>0</v>
      </c>
      <c r="P22" s="8">
        <v>0</v>
      </c>
      <c r="Q22" s="8">
        <v>0</v>
      </c>
    </row>
    <row r="23" spans="1:17" x14ac:dyDescent="0.3">
      <c r="A23" s="12" t="s">
        <v>21</v>
      </c>
      <c r="B23" s="7" t="s">
        <v>160</v>
      </c>
      <c r="C23" s="7">
        <v>0</v>
      </c>
      <c r="D23" s="8">
        <v>0</v>
      </c>
      <c r="E23" s="8">
        <v>0</v>
      </c>
      <c r="F23" s="8">
        <v>0</v>
      </c>
      <c r="G23" s="8">
        <v>11477.76183644</v>
      </c>
      <c r="H23" s="8">
        <v>0</v>
      </c>
      <c r="I23" s="8">
        <v>0</v>
      </c>
      <c r="J23" s="8">
        <v>0</v>
      </c>
      <c r="K23" s="8">
        <v>0</v>
      </c>
      <c r="L23" s="8">
        <v>0</v>
      </c>
      <c r="M23" s="8">
        <v>0</v>
      </c>
      <c r="N23" s="8">
        <v>0</v>
      </c>
      <c r="O23" s="8">
        <v>0</v>
      </c>
      <c r="P23" s="8">
        <v>0</v>
      </c>
      <c r="Q23" s="8">
        <v>0</v>
      </c>
    </row>
    <row r="24" spans="1:17" x14ac:dyDescent="0.3">
      <c r="A24" s="12" t="s">
        <v>22</v>
      </c>
      <c r="B24" s="7" t="s">
        <v>160</v>
      </c>
      <c r="C24" s="7">
        <v>0</v>
      </c>
      <c r="D24" s="8">
        <v>0</v>
      </c>
      <c r="E24" s="8">
        <v>0</v>
      </c>
      <c r="F24" s="8">
        <v>0</v>
      </c>
      <c r="G24" s="8">
        <v>0</v>
      </c>
      <c r="H24" s="8">
        <v>0</v>
      </c>
      <c r="I24" s="8">
        <v>0</v>
      </c>
      <c r="J24" s="8">
        <v>0</v>
      </c>
      <c r="K24" s="8">
        <v>0</v>
      </c>
      <c r="L24" s="8">
        <v>58823.529411739502</v>
      </c>
      <c r="M24" s="8">
        <v>58823.529411739502</v>
      </c>
      <c r="N24" s="8">
        <v>0</v>
      </c>
      <c r="O24" s="8">
        <v>0</v>
      </c>
      <c r="P24" s="8">
        <v>0</v>
      </c>
      <c r="Q24" s="8">
        <v>0</v>
      </c>
    </row>
    <row r="25" spans="1:17" x14ac:dyDescent="0.3">
      <c r="A25" s="12" t="s">
        <v>23</v>
      </c>
      <c r="B25" s="7" t="s">
        <v>160</v>
      </c>
      <c r="C25" s="7">
        <v>0</v>
      </c>
      <c r="D25" s="8">
        <v>0</v>
      </c>
      <c r="E25" s="8">
        <v>0</v>
      </c>
      <c r="F25" s="8">
        <v>0</v>
      </c>
      <c r="G25" s="8">
        <v>0</v>
      </c>
      <c r="H25" s="8">
        <v>0</v>
      </c>
      <c r="I25" s="8">
        <v>0</v>
      </c>
      <c r="J25" s="8">
        <v>0</v>
      </c>
      <c r="K25" s="8">
        <v>0</v>
      </c>
      <c r="L25" s="8">
        <v>0</v>
      </c>
      <c r="M25" s="8">
        <v>0</v>
      </c>
      <c r="N25" s="8">
        <v>0</v>
      </c>
      <c r="O25" s="8">
        <v>0</v>
      </c>
      <c r="P25" s="8">
        <v>0</v>
      </c>
      <c r="Q25" s="8">
        <v>5738.8809182199902</v>
      </c>
    </row>
    <row r="26" spans="1:17" x14ac:dyDescent="0.3">
      <c r="A26" s="18" t="s">
        <v>24</v>
      </c>
      <c r="B26" s="7" t="s">
        <v>160</v>
      </c>
      <c r="C26" s="18">
        <v>0</v>
      </c>
      <c r="D26" s="8">
        <v>0</v>
      </c>
      <c r="E26" s="8">
        <v>0</v>
      </c>
      <c r="F26" s="8">
        <v>29411.764705869798</v>
      </c>
      <c r="G26" s="8">
        <v>0</v>
      </c>
      <c r="H26" s="8">
        <v>0</v>
      </c>
      <c r="I26" s="8">
        <v>0</v>
      </c>
      <c r="J26" s="8">
        <v>0</v>
      </c>
      <c r="K26" s="8">
        <v>0</v>
      </c>
      <c r="L26" s="8">
        <v>0</v>
      </c>
      <c r="M26" s="8">
        <v>0</v>
      </c>
      <c r="N26" s="8">
        <v>0</v>
      </c>
      <c r="O26" s="8">
        <v>0</v>
      </c>
      <c r="P26" s="8">
        <v>0</v>
      </c>
      <c r="Q26" s="8">
        <v>0</v>
      </c>
    </row>
    <row r="27" spans="1:17" x14ac:dyDescent="0.3">
      <c r="A27" s="18" t="s">
        <v>25</v>
      </c>
      <c r="B27" s="7" t="s">
        <v>163</v>
      </c>
      <c r="C27" s="18">
        <v>0</v>
      </c>
      <c r="D27" s="8">
        <v>0</v>
      </c>
      <c r="E27" s="8">
        <v>29411.764705869798</v>
      </c>
      <c r="F27" s="8">
        <v>147058.823529349</v>
      </c>
      <c r="G27" s="8">
        <v>88235.294117609301</v>
      </c>
      <c r="H27" s="8">
        <v>29411.764705869798</v>
      </c>
      <c r="I27" s="8">
        <v>0</v>
      </c>
      <c r="J27" s="8">
        <v>0</v>
      </c>
      <c r="K27" s="8">
        <v>0</v>
      </c>
      <c r="L27" s="8">
        <v>0</v>
      </c>
      <c r="M27" s="8">
        <v>0</v>
      </c>
      <c r="N27" s="8">
        <v>0</v>
      </c>
      <c r="O27" s="8">
        <v>0</v>
      </c>
      <c r="P27" s="8">
        <v>0</v>
      </c>
      <c r="Q27" s="8">
        <v>0</v>
      </c>
    </row>
    <row r="28" spans="1:17" x14ac:dyDescent="0.3">
      <c r="A28" s="18" t="s">
        <v>26</v>
      </c>
      <c r="B28" s="7" t="s">
        <v>163</v>
      </c>
      <c r="C28" s="8">
        <v>266666.66666650499</v>
      </c>
      <c r="D28" s="8">
        <v>5599999.9999965997</v>
      </c>
      <c r="E28" s="8">
        <v>799999.99999951501</v>
      </c>
      <c r="F28" s="8">
        <v>6133333.3333296096</v>
      </c>
      <c r="G28" s="8">
        <v>3466666.6666645599</v>
      </c>
      <c r="H28" s="8">
        <v>2933333.33333155</v>
      </c>
      <c r="I28" s="8">
        <v>2666666.6666650502</v>
      </c>
      <c r="J28" s="8">
        <v>3555555.5555534</v>
      </c>
      <c r="K28" s="8">
        <v>3555555.5555534</v>
      </c>
      <c r="L28" s="8">
        <v>533333.33333300997</v>
      </c>
      <c r="M28" s="8">
        <v>2933333.33333155</v>
      </c>
      <c r="N28" s="8">
        <v>1599999.99999903</v>
      </c>
      <c r="O28" s="8">
        <v>1866666.6666655301</v>
      </c>
      <c r="P28" s="8">
        <v>592592.59259223298</v>
      </c>
      <c r="Q28" s="8">
        <v>533333.33333300997</v>
      </c>
    </row>
    <row r="29" spans="1:17" x14ac:dyDescent="0.3">
      <c r="A29" s="7" t="s">
        <v>357</v>
      </c>
      <c r="B29" s="7" t="s">
        <v>163</v>
      </c>
      <c r="C29" s="8">
        <v>147058.823529349</v>
      </c>
      <c r="D29" s="8">
        <v>117647.058823479</v>
      </c>
      <c r="E29" s="8">
        <v>29411.764705869798</v>
      </c>
      <c r="F29" s="8">
        <v>58823.529411739502</v>
      </c>
      <c r="G29" s="8">
        <v>0</v>
      </c>
      <c r="H29" s="8">
        <v>58823.529411739502</v>
      </c>
      <c r="I29" s="8">
        <v>16339.8692810388</v>
      </c>
      <c r="J29" s="8">
        <v>16339.8692810388</v>
      </c>
      <c r="K29" s="8">
        <v>32679.738562077499</v>
      </c>
      <c r="L29" s="8">
        <v>176470.58823521901</v>
      </c>
      <c r="M29" s="8">
        <v>58823.529411739502</v>
      </c>
      <c r="N29" s="8">
        <v>852941.176470223</v>
      </c>
      <c r="O29" s="8">
        <v>676470.58823500504</v>
      </c>
      <c r="P29" s="8">
        <v>14716.703458423201</v>
      </c>
      <c r="Q29" s="8">
        <v>117647.058823479</v>
      </c>
    </row>
    <row r="30" spans="1:17" x14ac:dyDescent="0.3">
      <c r="A30" s="7" t="s">
        <v>358</v>
      </c>
      <c r="B30" s="7" t="s">
        <v>163</v>
      </c>
      <c r="C30" s="18">
        <v>0</v>
      </c>
      <c r="D30" s="8">
        <v>0</v>
      </c>
      <c r="E30" s="8">
        <v>0</v>
      </c>
      <c r="F30" s="8">
        <v>0</v>
      </c>
      <c r="G30" s="8">
        <v>0</v>
      </c>
      <c r="H30" s="8">
        <v>0</v>
      </c>
      <c r="I30" s="8">
        <v>0</v>
      </c>
      <c r="J30" s="8">
        <v>0</v>
      </c>
      <c r="K30" s="8">
        <v>0</v>
      </c>
      <c r="L30" s="8">
        <v>0</v>
      </c>
      <c r="M30" s="8">
        <v>0</v>
      </c>
      <c r="N30" s="8">
        <v>1441176.47058762</v>
      </c>
      <c r="O30" s="8">
        <v>0</v>
      </c>
      <c r="P30" s="8">
        <v>0</v>
      </c>
      <c r="Q30" s="8">
        <v>0</v>
      </c>
    </row>
    <row r="31" spans="1:17" x14ac:dyDescent="0.3">
      <c r="A31" s="7" t="s">
        <v>27</v>
      </c>
      <c r="B31" s="7" t="s">
        <v>163</v>
      </c>
      <c r="C31" s="18">
        <v>0</v>
      </c>
      <c r="D31" s="8">
        <v>1333333.33333252</v>
      </c>
      <c r="E31" s="8">
        <v>0</v>
      </c>
      <c r="F31" s="8">
        <v>0</v>
      </c>
      <c r="G31" s="8">
        <v>0</v>
      </c>
      <c r="H31" s="8">
        <v>1599999.99999903</v>
      </c>
      <c r="I31" s="8">
        <v>0</v>
      </c>
      <c r="J31" s="8">
        <v>592592.59259223298</v>
      </c>
      <c r="K31" s="8">
        <v>592592.59259223298</v>
      </c>
      <c r="L31" s="8">
        <v>0</v>
      </c>
      <c r="M31" s="8">
        <v>799999.99999951501</v>
      </c>
      <c r="N31" s="8">
        <v>0</v>
      </c>
      <c r="O31" s="8">
        <v>2399999.9999985402</v>
      </c>
      <c r="P31" s="8">
        <v>518518.51851820399</v>
      </c>
      <c r="Q31" s="8">
        <v>2399999.9999985402</v>
      </c>
    </row>
    <row r="32" spans="1:17" x14ac:dyDescent="0.3">
      <c r="A32" s="7" t="s">
        <v>28</v>
      </c>
      <c r="B32" s="7" t="s">
        <v>163</v>
      </c>
      <c r="C32" s="8">
        <v>117647.058823479</v>
      </c>
      <c r="D32" s="8">
        <v>117647.058823479</v>
      </c>
      <c r="E32" s="8">
        <v>117647.058823479</v>
      </c>
      <c r="F32" s="8">
        <v>29411.764705869798</v>
      </c>
      <c r="G32" s="8">
        <v>2666666.6666650502</v>
      </c>
      <c r="H32" s="8">
        <v>176470.58823521901</v>
      </c>
      <c r="I32" s="8">
        <v>686274.50980362797</v>
      </c>
      <c r="J32" s="8">
        <v>555555.55555531802</v>
      </c>
      <c r="K32" s="8">
        <v>2222222.2222208702</v>
      </c>
      <c r="L32" s="8">
        <v>382352.94117630698</v>
      </c>
      <c r="M32" s="8">
        <v>29411.764705869798</v>
      </c>
      <c r="N32" s="8">
        <v>235294.11764695801</v>
      </c>
      <c r="O32" s="8">
        <v>3466666.6666645599</v>
      </c>
      <c r="P32" s="8">
        <v>1185185.1851844699</v>
      </c>
      <c r="Q32" s="8">
        <v>852941.176470223</v>
      </c>
    </row>
    <row r="33" spans="1:17" x14ac:dyDescent="0.3">
      <c r="A33" s="12" t="s">
        <v>29</v>
      </c>
      <c r="B33" s="7" t="s">
        <v>163</v>
      </c>
      <c r="C33" s="8">
        <v>29411.764705869798</v>
      </c>
      <c r="D33" s="8">
        <v>0</v>
      </c>
      <c r="E33" s="8">
        <v>88235.294117609301</v>
      </c>
      <c r="F33" s="8">
        <v>0</v>
      </c>
      <c r="G33" s="8">
        <v>88235.294117609301</v>
      </c>
      <c r="H33" s="8">
        <v>0</v>
      </c>
      <c r="I33" s="8">
        <v>130718.95424830999</v>
      </c>
      <c r="J33" s="8">
        <v>49019.607843116297</v>
      </c>
      <c r="K33" s="8">
        <v>0</v>
      </c>
      <c r="L33" s="8">
        <v>205882.352941088</v>
      </c>
      <c r="M33" s="8">
        <v>88235.294117609301</v>
      </c>
      <c r="N33" s="8">
        <v>58823.529411739502</v>
      </c>
      <c r="O33" s="8">
        <v>235294.11764695801</v>
      </c>
      <c r="P33" s="8">
        <v>176600.44150107799</v>
      </c>
      <c r="Q33" s="8">
        <v>441176.47058804601</v>
      </c>
    </row>
    <row r="34" spans="1:17" x14ac:dyDescent="0.3">
      <c r="A34" s="7" t="s">
        <v>362</v>
      </c>
      <c r="B34" s="7" t="s">
        <v>161</v>
      </c>
      <c r="C34" s="8">
        <v>0</v>
      </c>
      <c r="D34" s="8">
        <v>0</v>
      </c>
      <c r="E34" s="8">
        <v>0</v>
      </c>
      <c r="F34" s="8">
        <v>0</v>
      </c>
      <c r="G34" s="8">
        <v>800</v>
      </c>
      <c r="H34" s="8">
        <v>0</v>
      </c>
      <c r="I34" s="8">
        <v>0</v>
      </c>
      <c r="J34" s="8">
        <v>0</v>
      </c>
      <c r="K34" s="8">
        <v>0</v>
      </c>
      <c r="L34" s="8">
        <v>0</v>
      </c>
      <c r="M34" s="8">
        <v>0</v>
      </c>
      <c r="N34" s="8">
        <v>0</v>
      </c>
      <c r="O34" s="8">
        <v>0</v>
      </c>
      <c r="P34" s="8">
        <v>0</v>
      </c>
      <c r="Q34" s="8">
        <v>0</v>
      </c>
    </row>
    <row r="35" spans="1:17" x14ac:dyDescent="0.3">
      <c r="A35" s="14" t="s">
        <v>30</v>
      </c>
      <c r="B35" s="7" t="s">
        <v>160</v>
      </c>
      <c r="C35" s="8">
        <v>0</v>
      </c>
      <c r="D35" s="8">
        <v>235294.11764695801</v>
      </c>
      <c r="E35" s="8">
        <v>88235.294117609301</v>
      </c>
      <c r="F35" s="8">
        <v>0</v>
      </c>
      <c r="G35" s="8">
        <v>88235.294117609301</v>
      </c>
      <c r="H35" s="8">
        <v>58823.529411739502</v>
      </c>
      <c r="I35" s="8">
        <v>326797.38562077499</v>
      </c>
      <c r="J35" s="8">
        <v>163398.69281038799</v>
      </c>
      <c r="K35" s="8">
        <v>310457.516339736</v>
      </c>
      <c r="L35" s="8">
        <v>117647.058823479</v>
      </c>
      <c r="M35" s="8">
        <v>58823.529411739502</v>
      </c>
      <c r="N35" s="8">
        <v>0</v>
      </c>
      <c r="O35" s="8">
        <v>176470.58823521901</v>
      </c>
      <c r="P35" s="8">
        <v>44150.1103752696</v>
      </c>
      <c r="Q35" s="8">
        <v>0</v>
      </c>
    </row>
    <row r="36" spans="1:17" x14ac:dyDescent="0.3">
      <c r="A36" s="14" t="s">
        <v>31</v>
      </c>
      <c r="B36" s="7" t="s">
        <v>160</v>
      </c>
      <c r="C36" s="8">
        <v>0</v>
      </c>
      <c r="D36" s="8">
        <v>5738.8809182199902</v>
      </c>
      <c r="E36" s="8">
        <v>9564.8015303666507</v>
      </c>
      <c r="F36" s="8">
        <v>0</v>
      </c>
      <c r="G36" s="8">
        <v>0</v>
      </c>
      <c r="H36" s="8">
        <v>0</v>
      </c>
      <c r="I36" s="8">
        <v>0</v>
      </c>
      <c r="J36" s="8">
        <v>0</v>
      </c>
      <c r="K36" s="8">
        <v>28694.404591099901</v>
      </c>
      <c r="L36" s="8">
        <v>0</v>
      </c>
      <c r="M36" s="8">
        <v>0</v>
      </c>
      <c r="N36" s="8">
        <v>0</v>
      </c>
      <c r="O36" s="8">
        <v>0</v>
      </c>
      <c r="P36" s="8">
        <v>3121.0986267154599</v>
      </c>
      <c r="Q36" s="8">
        <v>5738.8809182199902</v>
      </c>
    </row>
    <row r="37" spans="1:17" x14ac:dyDescent="0.3">
      <c r="A37" s="14" t="s">
        <v>32</v>
      </c>
      <c r="B37" s="7" t="s">
        <v>160</v>
      </c>
      <c r="C37" s="8">
        <v>0</v>
      </c>
      <c r="D37" s="8">
        <v>0</v>
      </c>
      <c r="E37" s="8">
        <v>0</v>
      </c>
      <c r="F37" s="8">
        <v>0</v>
      </c>
      <c r="G37" s="8">
        <v>800</v>
      </c>
      <c r="H37" s="8">
        <v>0</v>
      </c>
      <c r="I37" s="8">
        <v>0</v>
      </c>
      <c r="J37" s="8">
        <v>0</v>
      </c>
      <c r="K37" s="8">
        <v>0</v>
      </c>
      <c r="L37" s="8">
        <v>0</v>
      </c>
      <c r="M37" s="8">
        <v>0</v>
      </c>
      <c r="N37" s="8">
        <v>0</v>
      </c>
      <c r="O37" s="8">
        <v>0</v>
      </c>
      <c r="P37" s="8">
        <v>0</v>
      </c>
      <c r="Q37" s="8">
        <v>0</v>
      </c>
    </row>
    <row r="38" spans="1:17" x14ac:dyDescent="0.3">
      <c r="A38" s="7" t="s">
        <v>33</v>
      </c>
      <c r="B38" s="7" t="s">
        <v>160</v>
      </c>
      <c r="C38" s="8">
        <v>0</v>
      </c>
      <c r="D38" s="8">
        <v>0</v>
      </c>
      <c r="E38" s="8">
        <v>0</v>
      </c>
      <c r="F38" s="8">
        <v>0</v>
      </c>
      <c r="G38" s="8">
        <v>0</v>
      </c>
      <c r="H38" s="8">
        <v>0</v>
      </c>
      <c r="I38" s="8">
        <v>0</v>
      </c>
      <c r="J38" s="8">
        <v>0</v>
      </c>
      <c r="K38" s="8">
        <v>0</v>
      </c>
      <c r="L38" s="8">
        <v>444.444444444444</v>
      </c>
      <c r="M38" s="8">
        <v>0</v>
      </c>
      <c r="N38" s="8">
        <v>0</v>
      </c>
      <c r="O38" s="8">
        <v>0</v>
      </c>
      <c r="P38" s="8">
        <v>444.444444444444</v>
      </c>
      <c r="Q38" s="8">
        <v>0</v>
      </c>
    </row>
    <row r="39" spans="1:17" x14ac:dyDescent="0.3">
      <c r="A39" s="12" t="s">
        <v>34</v>
      </c>
      <c r="B39" s="7" t="s">
        <v>163</v>
      </c>
      <c r="C39" s="8">
        <v>0</v>
      </c>
      <c r="D39" s="8">
        <v>235294.11764695801</v>
      </c>
      <c r="E39" s="8">
        <v>323529.41176456702</v>
      </c>
      <c r="F39" s="8">
        <v>352941.17647043703</v>
      </c>
      <c r="G39" s="8">
        <v>294117.647058698</v>
      </c>
      <c r="H39" s="8">
        <v>117647.058823479</v>
      </c>
      <c r="I39" s="8">
        <v>81699.346405193806</v>
      </c>
      <c r="J39" s="8">
        <v>147058.823529349</v>
      </c>
      <c r="K39" s="8">
        <v>196078.43137246501</v>
      </c>
      <c r="L39" s="8">
        <v>29411.764705869798</v>
      </c>
      <c r="M39" s="8">
        <v>29411.764705869798</v>
      </c>
      <c r="N39" s="8">
        <v>58823.529411739502</v>
      </c>
      <c r="O39" s="8">
        <v>0</v>
      </c>
      <c r="P39" s="8">
        <v>14716.703458423201</v>
      </c>
      <c r="Q39" s="8">
        <v>29411.764705869798</v>
      </c>
    </row>
    <row r="40" spans="1:17" x14ac:dyDescent="0.3">
      <c r="A40" s="12" t="s">
        <v>35</v>
      </c>
      <c r="B40" s="7" t="s">
        <v>163</v>
      </c>
      <c r="C40" s="8">
        <v>11477.76183644</v>
      </c>
      <c r="D40" s="8">
        <v>411764.70588217699</v>
      </c>
      <c r="E40" s="8">
        <v>63127.690100419903</v>
      </c>
      <c r="F40" s="8">
        <v>114777.6183644</v>
      </c>
      <c r="G40" s="8">
        <v>34433.285509319903</v>
      </c>
      <c r="H40" s="8">
        <v>11477.76183644</v>
      </c>
      <c r="I40" s="8">
        <v>12753.0687071555</v>
      </c>
      <c r="J40" s="8">
        <v>35070.938944677699</v>
      </c>
      <c r="K40" s="8">
        <v>98836.282480455397</v>
      </c>
      <c r="L40" s="8">
        <v>40172.166427539902</v>
      </c>
      <c r="M40" s="8">
        <v>17216.642754659999</v>
      </c>
      <c r="N40" s="8">
        <v>11477.76183644</v>
      </c>
      <c r="O40" s="8">
        <v>11477.76183644</v>
      </c>
      <c r="P40" s="8">
        <v>6242.1972534309098</v>
      </c>
      <c r="Q40" s="8">
        <v>22955.523672880001</v>
      </c>
    </row>
    <row r="41" spans="1:17" x14ac:dyDescent="0.3">
      <c r="A41" s="7" t="s">
        <v>36</v>
      </c>
      <c r="B41" s="7" t="s">
        <v>160</v>
      </c>
      <c r="C41" s="8">
        <v>0</v>
      </c>
      <c r="D41" s="8">
        <v>17216.642754659999</v>
      </c>
      <c r="E41" s="8">
        <v>0</v>
      </c>
      <c r="F41" s="8">
        <v>0</v>
      </c>
      <c r="G41" s="8">
        <v>0</v>
      </c>
      <c r="H41" s="8">
        <v>0</v>
      </c>
      <c r="I41" s="8">
        <v>0</v>
      </c>
      <c r="J41" s="8">
        <v>0</v>
      </c>
      <c r="K41" s="8">
        <v>0</v>
      </c>
      <c r="L41" s="8">
        <v>0</v>
      </c>
      <c r="M41" s="8">
        <v>0</v>
      </c>
      <c r="N41" s="8">
        <v>0</v>
      </c>
      <c r="O41" s="8">
        <v>0</v>
      </c>
      <c r="P41" s="8">
        <v>0</v>
      </c>
      <c r="Q41" s="8">
        <v>0</v>
      </c>
    </row>
    <row r="42" spans="1:17" x14ac:dyDescent="0.3">
      <c r="A42" s="7" t="s">
        <v>37</v>
      </c>
      <c r="B42" s="7" t="s">
        <v>160</v>
      </c>
      <c r="C42" s="8">
        <v>0</v>
      </c>
      <c r="D42" s="8">
        <v>0</v>
      </c>
      <c r="E42" s="8">
        <v>11477.76183644</v>
      </c>
      <c r="F42" s="8">
        <v>0</v>
      </c>
      <c r="G42" s="8">
        <v>5738.8809182199902</v>
      </c>
      <c r="H42" s="8">
        <v>0</v>
      </c>
      <c r="I42" s="8">
        <v>0</v>
      </c>
      <c r="J42" s="8">
        <v>0</v>
      </c>
      <c r="K42" s="8">
        <v>0</v>
      </c>
      <c r="L42" s="8">
        <v>0</v>
      </c>
      <c r="M42" s="8">
        <v>0</v>
      </c>
      <c r="N42" s="8">
        <v>0</v>
      </c>
      <c r="O42" s="8">
        <v>0</v>
      </c>
      <c r="P42" s="8">
        <v>0</v>
      </c>
      <c r="Q42" s="8">
        <v>0</v>
      </c>
    </row>
    <row r="43" spans="1:17" x14ac:dyDescent="0.3">
      <c r="A43" s="7" t="s">
        <v>38</v>
      </c>
      <c r="B43" s="7" t="s">
        <v>160</v>
      </c>
      <c r="C43" s="8">
        <v>0</v>
      </c>
      <c r="D43" s="8">
        <v>1600</v>
      </c>
      <c r="E43" s="8">
        <v>0</v>
      </c>
      <c r="F43" s="8">
        <v>0</v>
      </c>
      <c r="G43" s="8">
        <v>0</v>
      </c>
      <c r="H43" s="8">
        <v>0</v>
      </c>
      <c r="I43" s="8">
        <v>0</v>
      </c>
      <c r="J43" s="8">
        <v>0</v>
      </c>
      <c r="K43" s="8">
        <v>0</v>
      </c>
      <c r="L43" s="8">
        <v>3200</v>
      </c>
      <c r="M43" s="8">
        <v>1600</v>
      </c>
      <c r="N43" s="8">
        <v>0</v>
      </c>
      <c r="O43" s="8">
        <v>0</v>
      </c>
      <c r="P43" s="8">
        <v>0</v>
      </c>
      <c r="Q43" s="8">
        <v>0</v>
      </c>
    </row>
    <row r="44" spans="1:17" x14ac:dyDescent="0.3">
      <c r="A44" s="7" t="s">
        <v>39</v>
      </c>
      <c r="B44" s="7" t="s">
        <v>160</v>
      </c>
      <c r="C44" s="8">
        <v>58823.529411739502</v>
      </c>
      <c r="D44" s="8">
        <v>58823.529411739502</v>
      </c>
      <c r="E44" s="8">
        <v>470588.23529391602</v>
      </c>
      <c r="F44" s="8">
        <v>441176.47058804601</v>
      </c>
      <c r="G44" s="8">
        <v>235294.11764695801</v>
      </c>
      <c r="H44" s="8">
        <v>1029411.76470544</v>
      </c>
      <c r="I44" s="8">
        <v>114379.084967271</v>
      </c>
      <c r="J44" s="8">
        <v>310457.516339736</v>
      </c>
      <c r="K44" s="8">
        <v>32679.738562077499</v>
      </c>
      <c r="L44" s="8">
        <v>29411.764705869798</v>
      </c>
      <c r="M44" s="8">
        <v>29411.764705869798</v>
      </c>
      <c r="N44" s="8">
        <v>0</v>
      </c>
      <c r="O44" s="8">
        <v>58823.529411739502</v>
      </c>
      <c r="P44" s="8">
        <v>103016.92420896199</v>
      </c>
      <c r="Q44" s="8">
        <v>0</v>
      </c>
    </row>
    <row r="45" spans="1:17" x14ac:dyDescent="0.3">
      <c r="A45" s="12" t="s">
        <v>40</v>
      </c>
      <c r="B45" s="7" t="s">
        <v>163</v>
      </c>
      <c r="C45" s="8">
        <v>0</v>
      </c>
      <c r="D45" s="8">
        <v>0</v>
      </c>
      <c r="E45" s="8">
        <v>0</v>
      </c>
      <c r="F45" s="8">
        <v>0</v>
      </c>
      <c r="G45" s="8">
        <v>800</v>
      </c>
      <c r="H45" s="8">
        <v>0</v>
      </c>
      <c r="I45" s="8">
        <v>0</v>
      </c>
      <c r="J45" s="8">
        <v>0</v>
      </c>
      <c r="K45" s="8">
        <v>0</v>
      </c>
      <c r="L45" s="8">
        <v>0</v>
      </c>
      <c r="M45" s="8">
        <v>0</v>
      </c>
      <c r="N45" s="8">
        <v>0</v>
      </c>
      <c r="O45" s="8">
        <v>0</v>
      </c>
      <c r="P45" s="8">
        <v>0</v>
      </c>
      <c r="Q45" s="8">
        <v>0</v>
      </c>
    </row>
    <row r="46" spans="1:17" x14ac:dyDescent="0.3">
      <c r="A46" s="12" t="s">
        <v>41</v>
      </c>
      <c r="B46" s="7" t="s">
        <v>163</v>
      </c>
      <c r="C46" s="8">
        <v>0</v>
      </c>
      <c r="D46" s="8">
        <v>0</v>
      </c>
      <c r="E46" s="8">
        <v>5738.8809182199902</v>
      </c>
      <c r="F46" s="8">
        <v>5738.8809182199902</v>
      </c>
      <c r="G46" s="8">
        <v>5738.8809182199902</v>
      </c>
      <c r="H46" s="8">
        <v>0</v>
      </c>
      <c r="I46" s="8">
        <v>0</v>
      </c>
      <c r="J46" s="8">
        <v>0</v>
      </c>
      <c r="K46" s="8">
        <v>0</v>
      </c>
      <c r="L46" s="8">
        <v>0</v>
      </c>
      <c r="M46" s="8">
        <v>0</v>
      </c>
      <c r="N46" s="8">
        <v>0</v>
      </c>
      <c r="O46" s="8">
        <v>0</v>
      </c>
      <c r="P46" s="8">
        <v>0</v>
      </c>
      <c r="Q46" s="8">
        <v>0</v>
      </c>
    </row>
    <row r="47" spans="1:17" x14ac:dyDescent="0.3">
      <c r="A47" s="12" t="s">
        <v>42</v>
      </c>
      <c r="B47" s="7" t="s">
        <v>163</v>
      </c>
      <c r="C47" s="8">
        <v>0</v>
      </c>
      <c r="D47" s="8">
        <v>0</v>
      </c>
      <c r="E47" s="8">
        <v>0</v>
      </c>
      <c r="F47" s="8">
        <v>0</v>
      </c>
      <c r="G47" s="8">
        <v>9600</v>
      </c>
      <c r="H47" s="8">
        <v>0</v>
      </c>
      <c r="I47" s="8">
        <v>0</v>
      </c>
      <c r="J47" s="8">
        <v>0</v>
      </c>
      <c r="K47" s="8">
        <v>0</v>
      </c>
      <c r="L47" s="8">
        <v>0</v>
      </c>
      <c r="M47" s="8">
        <v>0</v>
      </c>
      <c r="N47" s="8">
        <v>0</v>
      </c>
      <c r="O47" s="8">
        <v>0</v>
      </c>
      <c r="P47" s="8">
        <v>0</v>
      </c>
      <c r="Q47" s="8">
        <v>0</v>
      </c>
    </row>
    <row r="48" spans="1:17" x14ac:dyDescent="0.3">
      <c r="A48" s="7" t="s">
        <v>43</v>
      </c>
      <c r="B48" s="7" t="s">
        <v>160</v>
      </c>
      <c r="C48" s="8">
        <v>0</v>
      </c>
      <c r="D48" s="8">
        <v>0</v>
      </c>
      <c r="E48" s="8">
        <v>5738.8809182199902</v>
      </c>
      <c r="F48" s="8">
        <v>0</v>
      </c>
      <c r="G48" s="8">
        <v>0</v>
      </c>
      <c r="H48" s="8">
        <v>0</v>
      </c>
      <c r="I48" s="8">
        <v>0</v>
      </c>
      <c r="J48" s="8">
        <v>0</v>
      </c>
      <c r="K48" s="8">
        <v>0</v>
      </c>
      <c r="L48" s="8">
        <v>0</v>
      </c>
      <c r="M48" s="8">
        <v>0</v>
      </c>
      <c r="N48" s="8">
        <v>0</v>
      </c>
      <c r="O48" s="8">
        <v>5738.8809182199902</v>
      </c>
      <c r="P48" s="8">
        <v>3121.0986267154599</v>
      </c>
      <c r="Q48" s="8">
        <v>0</v>
      </c>
    </row>
    <row r="49" spans="1:17" x14ac:dyDescent="0.3">
      <c r="A49" s="12" t="s">
        <v>44</v>
      </c>
      <c r="B49" s="7" t="s">
        <v>160</v>
      </c>
      <c r="C49" s="8">
        <v>0</v>
      </c>
      <c r="D49" s="8">
        <v>0</v>
      </c>
      <c r="E49" s="8">
        <v>444.444444444444</v>
      </c>
      <c r="F49" s="8">
        <v>0</v>
      </c>
      <c r="G49" s="8">
        <v>0</v>
      </c>
      <c r="H49" s="8">
        <v>0</v>
      </c>
      <c r="I49" s="8">
        <v>444.444444444444</v>
      </c>
      <c r="J49" s="8">
        <v>0</v>
      </c>
      <c r="K49" s="8">
        <v>0</v>
      </c>
      <c r="L49" s="8">
        <v>1600</v>
      </c>
      <c r="M49" s="8">
        <v>1333.3333333333301</v>
      </c>
      <c r="N49" s="8">
        <v>0</v>
      </c>
      <c r="O49" s="8">
        <v>0</v>
      </c>
      <c r="P49" s="8">
        <v>0</v>
      </c>
      <c r="Q49" s="8">
        <v>0</v>
      </c>
    </row>
    <row r="50" spans="1:17" x14ac:dyDescent="0.3">
      <c r="A50" s="12" t="s">
        <v>45</v>
      </c>
      <c r="B50" s="7" t="s">
        <v>163</v>
      </c>
      <c r="C50" s="8">
        <v>0</v>
      </c>
      <c r="D50" s="8">
        <v>0</v>
      </c>
      <c r="E50" s="8">
        <v>800</v>
      </c>
      <c r="F50" s="8">
        <v>0</v>
      </c>
      <c r="G50" s="8">
        <v>0</v>
      </c>
      <c r="H50" s="8">
        <v>0</v>
      </c>
      <c r="I50" s="8">
        <v>0</v>
      </c>
      <c r="J50" s="8">
        <v>0</v>
      </c>
      <c r="K50" s="8">
        <v>0</v>
      </c>
      <c r="L50" s="8">
        <v>0</v>
      </c>
      <c r="M50" s="8">
        <v>0</v>
      </c>
      <c r="N50" s="8">
        <v>0</v>
      </c>
      <c r="O50" s="8">
        <v>1600</v>
      </c>
      <c r="P50" s="8">
        <v>0</v>
      </c>
      <c r="Q50" s="8">
        <v>0</v>
      </c>
    </row>
    <row r="51" spans="1:17" x14ac:dyDescent="0.3">
      <c r="A51" s="18" t="s">
        <v>46</v>
      </c>
      <c r="B51" s="7" t="s">
        <v>160</v>
      </c>
      <c r="C51" s="8">
        <v>0</v>
      </c>
      <c r="D51" s="8">
        <v>12000</v>
      </c>
      <c r="E51" s="8">
        <v>131994.26111905999</v>
      </c>
      <c r="F51" s="8">
        <v>183644.18938304001</v>
      </c>
      <c r="G51" s="8">
        <v>1600</v>
      </c>
      <c r="H51" s="8">
        <v>0</v>
      </c>
      <c r="I51" s="8">
        <v>0</v>
      </c>
      <c r="J51" s="8">
        <v>0</v>
      </c>
      <c r="K51" s="8">
        <v>0</v>
      </c>
      <c r="L51" s="8">
        <v>0</v>
      </c>
      <c r="M51" s="8">
        <v>0</v>
      </c>
      <c r="N51" s="8">
        <v>0</v>
      </c>
      <c r="O51" s="8">
        <v>0</v>
      </c>
      <c r="P51" s="8">
        <v>0</v>
      </c>
      <c r="Q51" s="8">
        <v>0</v>
      </c>
    </row>
    <row r="52" spans="1:17" x14ac:dyDescent="0.3">
      <c r="A52" s="13" t="s">
        <v>47</v>
      </c>
      <c r="B52" s="7" t="s">
        <v>160</v>
      </c>
      <c r="C52" s="8">
        <v>0</v>
      </c>
      <c r="D52" s="8">
        <v>0</v>
      </c>
      <c r="E52" s="8">
        <v>0</v>
      </c>
      <c r="F52" s="8">
        <v>0</v>
      </c>
      <c r="G52" s="8">
        <v>0</v>
      </c>
      <c r="H52" s="8">
        <v>0</v>
      </c>
      <c r="I52" s="8">
        <v>0</v>
      </c>
      <c r="J52" s="8">
        <v>0</v>
      </c>
      <c r="K52" s="8">
        <v>0</v>
      </c>
      <c r="L52" s="8">
        <v>0</v>
      </c>
      <c r="M52" s="8">
        <v>0</v>
      </c>
      <c r="N52" s="8">
        <v>0</v>
      </c>
      <c r="O52" s="8">
        <v>11477.76183644</v>
      </c>
      <c r="P52" s="8">
        <v>0</v>
      </c>
      <c r="Q52" s="8">
        <v>0</v>
      </c>
    </row>
    <row r="53" spans="1:17" x14ac:dyDescent="0.3">
      <c r="A53" s="18" t="s">
        <v>48</v>
      </c>
      <c r="B53" s="7" t="s">
        <v>163</v>
      </c>
      <c r="C53" s="8">
        <v>0</v>
      </c>
      <c r="D53" s="8">
        <v>17216.642754659999</v>
      </c>
      <c r="E53" s="8">
        <v>0</v>
      </c>
      <c r="F53" s="8">
        <v>0</v>
      </c>
      <c r="G53" s="8">
        <v>28694.404591099901</v>
      </c>
      <c r="H53" s="8">
        <v>1600</v>
      </c>
      <c r="I53" s="8">
        <v>0</v>
      </c>
      <c r="J53" s="8">
        <v>0</v>
      </c>
      <c r="K53" s="8">
        <v>0</v>
      </c>
      <c r="L53" s="8">
        <v>0</v>
      </c>
      <c r="M53" s="8">
        <v>0</v>
      </c>
      <c r="N53" s="8">
        <v>0</v>
      </c>
      <c r="O53" s="8">
        <v>0</v>
      </c>
      <c r="P53" s="8">
        <v>0</v>
      </c>
      <c r="Q53" s="8">
        <v>0</v>
      </c>
    </row>
    <row r="54" spans="1:17" x14ac:dyDescent="0.3">
      <c r="A54" s="12" t="s">
        <v>49</v>
      </c>
      <c r="B54" s="7" t="s">
        <v>161</v>
      </c>
      <c r="C54" s="8">
        <v>0</v>
      </c>
      <c r="D54" s="8">
        <v>0</v>
      </c>
      <c r="E54" s="8">
        <v>11477.76183644</v>
      </c>
      <c r="F54" s="8">
        <v>0</v>
      </c>
      <c r="G54" s="8">
        <v>0</v>
      </c>
      <c r="H54" s="8">
        <v>0</v>
      </c>
      <c r="I54" s="8">
        <v>0</v>
      </c>
      <c r="J54" s="8">
        <v>0</v>
      </c>
      <c r="K54" s="8">
        <v>0</v>
      </c>
      <c r="L54" s="8">
        <v>0</v>
      </c>
      <c r="M54" s="8">
        <v>0</v>
      </c>
      <c r="N54" s="8">
        <v>0</v>
      </c>
      <c r="O54" s="8">
        <v>0</v>
      </c>
      <c r="P54" s="8">
        <v>0</v>
      </c>
      <c r="Q54" s="8">
        <v>0</v>
      </c>
    </row>
    <row r="55" spans="1:17" x14ac:dyDescent="0.3">
      <c r="A55" s="18" t="s">
        <v>50</v>
      </c>
      <c r="B55" s="7" t="s">
        <v>160</v>
      </c>
      <c r="C55" s="8">
        <v>0</v>
      </c>
      <c r="D55" s="8">
        <v>131994.26111905999</v>
      </c>
      <c r="E55" s="8">
        <v>5600</v>
      </c>
      <c r="F55" s="8">
        <v>1600</v>
      </c>
      <c r="G55" s="8">
        <v>16000</v>
      </c>
      <c r="H55" s="8">
        <v>5600</v>
      </c>
      <c r="I55" s="8">
        <v>0</v>
      </c>
      <c r="J55" s="8">
        <v>0</v>
      </c>
      <c r="K55" s="8">
        <v>0</v>
      </c>
      <c r="L55" s="8">
        <v>3200</v>
      </c>
      <c r="M55" s="8">
        <v>1600</v>
      </c>
      <c r="N55" s="8">
        <v>5600</v>
      </c>
      <c r="O55" s="8">
        <v>5600</v>
      </c>
      <c r="P55" s="8">
        <v>0</v>
      </c>
      <c r="Q55" s="8">
        <v>120516.49928262</v>
      </c>
    </row>
    <row r="56" spans="1:17" x14ac:dyDescent="0.3">
      <c r="A56" s="18" t="s">
        <v>51</v>
      </c>
      <c r="B56" s="7" t="s">
        <v>160</v>
      </c>
      <c r="C56" s="8">
        <v>1600</v>
      </c>
      <c r="D56" s="8">
        <v>74605.451936859798</v>
      </c>
      <c r="E56" s="8">
        <v>2400</v>
      </c>
      <c r="F56" s="8">
        <v>0</v>
      </c>
      <c r="G56" s="8">
        <v>2400</v>
      </c>
      <c r="H56" s="8">
        <v>1600</v>
      </c>
      <c r="I56" s="8">
        <v>0</v>
      </c>
      <c r="J56" s="8">
        <v>0</v>
      </c>
      <c r="K56" s="8">
        <v>0</v>
      </c>
      <c r="L56" s="8">
        <v>444.444444444444</v>
      </c>
      <c r="M56" s="8">
        <v>444.444444444444</v>
      </c>
      <c r="N56" s="8">
        <v>1777.7777777777801</v>
      </c>
      <c r="O56" s="8">
        <v>800</v>
      </c>
      <c r="P56" s="8">
        <v>0</v>
      </c>
      <c r="Q56" s="8">
        <v>4000</v>
      </c>
    </row>
    <row r="57" spans="1:17" x14ac:dyDescent="0.3">
      <c r="A57" s="18" t="s">
        <v>52</v>
      </c>
      <c r="B57" s="7" t="s">
        <v>160</v>
      </c>
      <c r="C57" s="8">
        <v>0</v>
      </c>
      <c r="D57" s="8">
        <v>0</v>
      </c>
      <c r="E57" s="8">
        <v>2400</v>
      </c>
      <c r="F57" s="8">
        <v>0</v>
      </c>
      <c r="G57" s="8">
        <v>1600</v>
      </c>
      <c r="H57" s="8">
        <v>0</v>
      </c>
      <c r="I57" s="8">
        <v>0</v>
      </c>
      <c r="J57" s="8">
        <v>0</v>
      </c>
      <c r="K57" s="8">
        <v>0</v>
      </c>
      <c r="L57" s="8">
        <v>0</v>
      </c>
      <c r="M57" s="8">
        <v>0</v>
      </c>
      <c r="N57" s="8">
        <v>0</v>
      </c>
      <c r="O57" s="8">
        <v>0</v>
      </c>
      <c r="P57" s="8">
        <v>0</v>
      </c>
      <c r="Q57" s="8">
        <v>0</v>
      </c>
    </row>
    <row r="58" spans="1:17" x14ac:dyDescent="0.3">
      <c r="A58" s="12" t="s">
        <v>53</v>
      </c>
      <c r="B58" s="7" t="s">
        <v>161</v>
      </c>
      <c r="C58" s="8">
        <v>0</v>
      </c>
      <c r="D58" s="8">
        <v>0</v>
      </c>
      <c r="E58" s="8">
        <v>0</v>
      </c>
      <c r="F58" s="8">
        <v>0</v>
      </c>
      <c r="G58" s="8">
        <v>29411.764705869798</v>
      </c>
      <c r="H58" s="8">
        <v>0</v>
      </c>
      <c r="I58" s="8">
        <v>0</v>
      </c>
      <c r="J58" s="8">
        <v>32679.738562077499</v>
      </c>
      <c r="K58" s="8">
        <v>0</v>
      </c>
      <c r="L58" s="8">
        <v>0</v>
      </c>
      <c r="M58" s="8">
        <v>0</v>
      </c>
      <c r="N58" s="8">
        <v>176470.58823521901</v>
      </c>
      <c r="O58" s="8">
        <v>58823.529411739502</v>
      </c>
      <c r="P58" s="8">
        <v>0</v>
      </c>
      <c r="Q58" s="8">
        <v>147058.823529349</v>
      </c>
    </row>
    <row r="59" spans="1:17" x14ac:dyDescent="0.3">
      <c r="A59" s="12" t="s">
        <v>54</v>
      </c>
      <c r="B59" s="7" t="s">
        <v>161</v>
      </c>
      <c r="C59" s="8">
        <v>5738.8809182199902</v>
      </c>
      <c r="D59" s="8">
        <v>28694.404591099901</v>
      </c>
      <c r="E59" s="8">
        <v>45911.0473457599</v>
      </c>
      <c r="F59" s="8">
        <v>51650</v>
      </c>
      <c r="G59" s="8">
        <v>51649.928263979898</v>
      </c>
      <c r="H59" s="8">
        <v>22955.523672880001</v>
      </c>
      <c r="I59" s="8">
        <v>15941.335883944401</v>
      </c>
      <c r="J59" s="8">
        <v>9564.8015303666507</v>
      </c>
      <c r="K59" s="8">
        <v>3188.2671767888801</v>
      </c>
      <c r="L59" s="8">
        <v>5738.8809182199902</v>
      </c>
      <c r="M59" s="8">
        <v>17217</v>
      </c>
      <c r="N59" s="8">
        <v>11477.76183644</v>
      </c>
      <c r="O59" s="8">
        <v>22955.523672880001</v>
      </c>
      <c r="P59" s="8">
        <v>24968.789013723599</v>
      </c>
      <c r="Q59" s="8">
        <v>11477.76183644</v>
      </c>
    </row>
    <row r="60" spans="1:17" x14ac:dyDescent="0.3">
      <c r="A60" s="12" t="s">
        <v>55</v>
      </c>
      <c r="B60" s="7" t="s">
        <v>161</v>
      </c>
      <c r="C60" s="8">
        <v>0</v>
      </c>
      <c r="D60" s="8">
        <v>0</v>
      </c>
      <c r="E60" s="8">
        <v>0</v>
      </c>
      <c r="F60" s="8">
        <v>0</v>
      </c>
      <c r="G60" s="8">
        <v>0</v>
      </c>
      <c r="H60" s="8">
        <v>0</v>
      </c>
      <c r="I60" s="8">
        <v>0</v>
      </c>
      <c r="J60" s="8">
        <v>0</v>
      </c>
      <c r="K60" s="8">
        <v>0</v>
      </c>
      <c r="L60" s="8">
        <v>0</v>
      </c>
      <c r="M60" s="8">
        <v>0</v>
      </c>
      <c r="N60" s="8">
        <v>0</v>
      </c>
      <c r="O60" s="8">
        <v>0</v>
      </c>
      <c r="P60" s="8">
        <v>0</v>
      </c>
      <c r="Q60" s="8">
        <v>800</v>
      </c>
    </row>
    <row r="61" spans="1:17" x14ac:dyDescent="0.3">
      <c r="A61" s="14" t="s">
        <v>56</v>
      </c>
      <c r="B61" s="11" t="s">
        <v>161</v>
      </c>
      <c r="C61" s="8">
        <v>0</v>
      </c>
      <c r="D61" s="8">
        <v>17216.642754659999</v>
      </c>
      <c r="E61" s="8">
        <v>0</v>
      </c>
      <c r="F61" s="8">
        <v>11477.76183644</v>
      </c>
      <c r="G61" s="8">
        <v>5738.8809182199902</v>
      </c>
      <c r="H61" s="8">
        <v>0</v>
      </c>
      <c r="I61" s="8">
        <v>0</v>
      </c>
      <c r="J61" s="8">
        <v>0</v>
      </c>
      <c r="K61" s="8">
        <v>0</v>
      </c>
      <c r="L61" s="8">
        <v>0</v>
      </c>
      <c r="M61" s="8">
        <v>0</v>
      </c>
      <c r="N61" s="8">
        <v>0</v>
      </c>
      <c r="O61" s="8">
        <v>0</v>
      </c>
      <c r="P61" s="8">
        <v>3121.0986267154599</v>
      </c>
      <c r="Q61" s="8">
        <v>11477.76183644</v>
      </c>
    </row>
    <row r="62" spans="1:17" x14ac:dyDescent="0.3">
      <c r="A62" s="13" t="s">
        <v>57</v>
      </c>
      <c r="B62" s="7" t="s">
        <v>161</v>
      </c>
      <c r="C62" s="8">
        <v>0</v>
      </c>
      <c r="D62" s="8">
        <v>11477.76183644</v>
      </c>
      <c r="E62" s="8">
        <v>11477.76183644</v>
      </c>
      <c r="F62" s="8">
        <v>5738.8809182199902</v>
      </c>
      <c r="G62" s="8">
        <v>11477.76183644</v>
      </c>
      <c r="H62" s="8">
        <v>11477.76183644</v>
      </c>
      <c r="I62" s="8">
        <v>6376.5343535777602</v>
      </c>
      <c r="J62" s="8">
        <v>0</v>
      </c>
      <c r="K62" s="8">
        <v>3188.2671767888801</v>
      </c>
      <c r="L62" s="8">
        <v>0</v>
      </c>
      <c r="M62" s="8">
        <v>0</v>
      </c>
      <c r="N62" s="8">
        <v>0</v>
      </c>
      <c r="O62" s="8">
        <v>0</v>
      </c>
      <c r="P62" s="8">
        <v>444.444444444444</v>
      </c>
      <c r="Q62" s="8">
        <v>0</v>
      </c>
    </row>
    <row r="63" spans="1:17" x14ac:dyDescent="0.3">
      <c r="A63" s="12" t="s">
        <v>58</v>
      </c>
      <c r="B63" s="7" t="s">
        <v>161</v>
      </c>
      <c r="C63" s="8">
        <v>0</v>
      </c>
      <c r="D63" s="8">
        <v>1600</v>
      </c>
      <c r="E63" s="8">
        <v>0</v>
      </c>
      <c r="F63" s="8">
        <v>0</v>
      </c>
      <c r="G63" s="8">
        <v>0</v>
      </c>
      <c r="H63" s="8">
        <v>0</v>
      </c>
      <c r="I63" s="8">
        <v>0</v>
      </c>
      <c r="J63" s="8">
        <v>0</v>
      </c>
      <c r="K63" s="8">
        <v>0</v>
      </c>
      <c r="L63" s="8">
        <v>0</v>
      </c>
      <c r="M63" s="8">
        <v>0</v>
      </c>
      <c r="N63" s="8">
        <v>0</v>
      </c>
      <c r="O63" s="8">
        <v>0</v>
      </c>
      <c r="P63" s="8">
        <v>0</v>
      </c>
      <c r="Q63" s="8">
        <v>0</v>
      </c>
    </row>
    <row r="64" spans="1:17" x14ac:dyDescent="0.3">
      <c r="A64" s="12" t="s">
        <v>59</v>
      </c>
      <c r="B64" s="7" t="s">
        <v>161</v>
      </c>
      <c r="C64" s="8">
        <v>7200</v>
      </c>
      <c r="D64" s="8">
        <v>0</v>
      </c>
      <c r="E64" s="8">
        <v>0</v>
      </c>
      <c r="F64" s="8">
        <v>800</v>
      </c>
      <c r="G64" s="8">
        <v>800</v>
      </c>
      <c r="H64" s="8">
        <v>0</v>
      </c>
      <c r="I64" s="8">
        <v>0</v>
      </c>
      <c r="J64" s="8">
        <v>0</v>
      </c>
      <c r="K64" s="8">
        <v>444.444444444444</v>
      </c>
      <c r="L64" s="8">
        <v>1600</v>
      </c>
      <c r="M64" s="8">
        <v>0</v>
      </c>
      <c r="N64" s="8">
        <v>0</v>
      </c>
      <c r="O64" s="8">
        <v>800</v>
      </c>
      <c r="P64" s="8">
        <v>0</v>
      </c>
      <c r="Q64" s="8">
        <v>1600</v>
      </c>
    </row>
    <row r="65" spans="1:17" x14ac:dyDescent="0.3">
      <c r="A65" s="13" t="s">
        <v>60</v>
      </c>
      <c r="B65" s="7" t="s">
        <v>161</v>
      </c>
      <c r="C65" s="8">
        <v>5738.8809182199902</v>
      </c>
      <c r="D65" s="8">
        <v>0</v>
      </c>
      <c r="E65" s="8">
        <v>0</v>
      </c>
      <c r="F65" s="8">
        <v>0</v>
      </c>
      <c r="G65" s="8">
        <v>0</v>
      </c>
      <c r="H65" s="8">
        <v>0</v>
      </c>
      <c r="I65" s="8">
        <v>0</v>
      </c>
      <c r="J65" s="8">
        <v>0</v>
      </c>
      <c r="K65" s="8">
        <v>0</v>
      </c>
      <c r="L65" s="8">
        <v>0</v>
      </c>
      <c r="M65" s="8">
        <v>0</v>
      </c>
      <c r="N65" s="8">
        <v>0</v>
      </c>
      <c r="O65" s="8">
        <v>0</v>
      </c>
      <c r="P65" s="8">
        <v>0</v>
      </c>
      <c r="Q65" s="8">
        <v>0</v>
      </c>
    </row>
    <row r="66" spans="1:17" x14ac:dyDescent="0.3">
      <c r="A66" s="13" t="s">
        <v>61</v>
      </c>
      <c r="B66" s="7" t="s">
        <v>161</v>
      </c>
      <c r="C66" s="8">
        <v>0</v>
      </c>
      <c r="D66" s="8">
        <v>0</v>
      </c>
      <c r="E66" s="8">
        <v>0</v>
      </c>
      <c r="F66" s="8">
        <v>0</v>
      </c>
      <c r="G66" s="8">
        <v>0</v>
      </c>
      <c r="H66" s="8">
        <v>0</v>
      </c>
      <c r="I66" s="8">
        <v>0</v>
      </c>
      <c r="J66" s="8">
        <v>0</v>
      </c>
      <c r="K66" s="8">
        <v>0</v>
      </c>
      <c r="L66" s="8">
        <v>0</v>
      </c>
      <c r="M66" s="8">
        <v>0</v>
      </c>
      <c r="N66" s="8">
        <v>0</v>
      </c>
      <c r="O66" s="8">
        <v>88235.294117609301</v>
      </c>
      <c r="P66" s="8">
        <v>0</v>
      </c>
      <c r="Q66" s="8">
        <v>0</v>
      </c>
    </row>
    <row r="67" spans="1:17" x14ac:dyDescent="0.3">
      <c r="A67" s="18" t="s">
        <v>62</v>
      </c>
      <c r="B67" s="7" t="s">
        <v>161</v>
      </c>
      <c r="C67" s="8">
        <v>800</v>
      </c>
      <c r="D67" s="8">
        <v>800</v>
      </c>
      <c r="E67" s="8">
        <v>800</v>
      </c>
      <c r="F67" s="8">
        <v>800</v>
      </c>
      <c r="G67" s="8">
        <v>1600</v>
      </c>
      <c r="H67" s="8">
        <v>800</v>
      </c>
      <c r="I67" s="8">
        <v>888.88888888888903</v>
      </c>
      <c r="J67" s="8">
        <v>0</v>
      </c>
      <c r="K67" s="8">
        <v>0</v>
      </c>
      <c r="L67" s="8">
        <v>800</v>
      </c>
      <c r="M67" s="8">
        <v>444.444444444444</v>
      </c>
      <c r="N67" s="8">
        <v>800</v>
      </c>
      <c r="O67" s="8">
        <v>800</v>
      </c>
      <c r="P67" s="8">
        <v>0</v>
      </c>
      <c r="Q67" s="8">
        <v>0</v>
      </c>
    </row>
    <row r="68" spans="1:17" x14ac:dyDescent="0.3">
      <c r="A68" s="18" t="s">
        <v>63</v>
      </c>
      <c r="B68" s="7" t="s">
        <v>163</v>
      </c>
      <c r="C68" s="8">
        <v>0</v>
      </c>
      <c r="D68" s="8">
        <v>0</v>
      </c>
      <c r="E68" s="8">
        <v>0</v>
      </c>
      <c r="F68" s="8">
        <v>5738.8809182199902</v>
      </c>
      <c r="G68" s="8">
        <v>0</v>
      </c>
      <c r="H68" s="8">
        <v>0</v>
      </c>
      <c r="I68" s="8">
        <v>0</v>
      </c>
      <c r="J68" s="8">
        <v>0</v>
      </c>
      <c r="K68" s="8">
        <v>0</v>
      </c>
      <c r="L68" s="8">
        <v>0</v>
      </c>
      <c r="M68" s="8">
        <v>0</v>
      </c>
      <c r="N68" s="8">
        <v>0</v>
      </c>
      <c r="O68" s="8">
        <v>0</v>
      </c>
      <c r="P68" s="8">
        <v>0</v>
      </c>
      <c r="Q68" s="8">
        <v>0</v>
      </c>
    </row>
    <row r="69" spans="1:17" x14ac:dyDescent="0.3">
      <c r="A69" s="15" t="s">
        <v>64</v>
      </c>
      <c r="B69" s="7" t="s">
        <v>161</v>
      </c>
      <c r="C69" s="8">
        <v>0</v>
      </c>
      <c r="D69" s="8">
        <v>5738.8809182199902</v>
      </c>
      <c r="E69" s="8">
        <v>5738.8809182199902</v>
      </c>
      <c r="F69" s="8">
        <v>5738.8809182199902</v>
      </c>
      <c r="G69" s="8">
        <v>0</v>
      </c>
      <c r="H69" s="8">
        <v>0</v>
      </c>
      <c r="I69" s="8">
        <v>3188.2671767888801</v>
      </c>
      <c r="J69" s="8">
        <v>3188.2671767888801</v>
      </c>
      <c r="K69" s="8">
        <v>3188.2671767888801</v>
      </c>
      <c r="L69" s="8">
        <v>0</v>
      </c>
      <c r="M69" s="8">
        <v>0</v>
      </c>
      <c r="N69" s="8">
        <v>0</v>
      </c>
      <c r="O69" s="8">
        <v>0</v>
      </c>
      <c r="P69" s="8">
        <v>0</v>
      </c>
      <c r="Q69" s="8">
        <v>0</v>
      </c>
    </row>
    <row r="70" spans="1:17" x14ac:dyDescent="0.3">
      <c r="A70" s="13" t="s">
        <v>65</v>
      </c>
      <c r="B70" s="7" t="s">
        <v>161</v>
      </c>
      <c r="C70" s="8">
        <v>0</v>
      </c>
      <c r="D70" s="8">
        <v>0</v>
      </c>
      <c r="E70" s="8">
        <v>0</v>
      </c>
      <c r="F70" s="8">
        <v>0</v>
      </c>
      <c r="G70" s="8">
        <v>0</v>
      </c>
      <c r="H70" s="8">
        <v>5738.8809182199902</v>
      </c>
      <c r="I70" s="8">
        <v>0</v>
      </c>
      <c r="J70" s="8">
        <v>0</v>
      </c>
      <c r="K70" s="8">
        <v>0</v>
      </c>
      <c r="L70" s="8">
        <v>0</v>
      </c>
      <c r="M70" s="8">
        <v>0</v>
      </c>
      <c r="N70" s="8">
        <v>0</v>
      </c>
      <c r="O70" s="8">
        <v>0</v>
      </c>
      <c r="P70" s="8">
        <v>0</v>
      </c>
      <c r="Q70" s="8">
        <v>0</v>
      </c>
    </row>
    <row r="71" spans="1:17" x14ac:dyDescent="0.3">
      <c r="A71" s="15" t="s">
        <v>66</v>
      </c>
      <c r="B71" s="7" t="s">
        <v>161</v>
      </c>
      <c r="C71" s="8">
        <v>0</v>
      </c>
      <c r="D71" s="8">
        <v>800</v>
      </c>
      <c r="E71" s="8">
        <v>0</v>
      </c>
      <c r="F71" s="8">
        <v>0</v>
      </c>
      <c r="G71" s="8">
        <v>0</v>
      </c>
      <c r="H71" s="8">
        <v>0</v>
      </c>
      <c r="I71" s="8">
        <v>0</v>
      </c>
      <c r="J71" s="8">
        <v>0</v>
      </c>
      <c r="K71" s="8">
        <v>0</v>
      </c>
      <c r="L71" s="8">
        <v>0</v>
      </c>
      <c r="M71" s="8">
        <v>0</v>
      </c>
      <c r="N71" s="8">
        <v>0</v>
      </c>
      <c r="O71" s="8">
        <v>0</v>
      </c>
      <c r="P71" s="8">
        <v>0</v>
      </c>
      <c r="Q71" s="8">
        <v>0</v>
      </c>
    </row>
    <row r="72" spans="1:17" x14ac:dyDescent="0.3">
      <c r="A72" s="12" t="s">
        <v>67</v>
      </c>
      <c r="B72" s="7" t="s">
        <v>161</v>
      </c>
      <c r="C72" s="8">
        <v>0</v>
      </c>
      <c r="D72" s="8">
        <v>11477.76183644</v>
      </c>
      <c r="E72" s="8">
        <v>0</v>
      </c>
      <c r="F72" s="8">
        <v>0</v>
      </c>
      <c r="G72" s="8">
        <v>0</v>
      </c>
      <c r="H72" s="8">
        <v>0</v>
      </c>
      <c r="I72" s="8">
        <v>0</v>
      </c>
      <c r="J72" s="8">
        <v>0</v>
      </c>
      <c r="K72" s="8">
        <v>0</v>
      </c>
      <c r="L72" s="8">
        <v>0</v>
      </c>
      <c r="M72" s="8">
        <v>0</v>
      </c>
      <c r="N72" s="8">
        <v>0</v>
      </c>
      <c r="O72" s="8">
        <v>0</v>
      </c>
      <c r="P72" s="8">
        <v>0</v>
      </c>
      <c r="Q72" s="8">
        <v>5738.8809182199902</v>
      </c>
    </row>
    <row r="73" spans="1:17" x14ac:dyDescent="0.3">
      <c r="A73" s="18" t="s">
        <v>68</v>
      </c>
      <c r="B73" s="7" t="s">
        <v>161</v>
      </c>
      <c r="C73" s="8">
        <v>0</v>
      </c>
      <c r="D73" s="8">
        <v>0</v>
      </c>
      <c r="E73" s="8">
        <v>0</v>
      </c>
      <c r="F73" s="8">
        <v>0</v>
      </c>
      <c r="G73" s="8">
        <v>4000</v>
      </c>
      <c r="H73" s="8">
        <v>800</v>
      </c>
      <c r="I73" s="8">
        <v>0</v>
      </c>
      <c r="J73" s="8">
        <v>0</v>
      </c>
      <c r="K73" s="8">
        <v>0</v>
      </c>
      <c r="L73" s="8">
        <v>0</v>
      </c>
      <c r="M73" s="8">
        <v>0</v>
      </c>
      <c r="N73" s="8">
        <v>0</v>
      </c>
      <c r="O73" s="8">
        <v>0</v>
      </c>
      <c r="P73" s="8">
        <v>0</v>
      </c>
      <c r="Q73" s="8">
        <v>0</v>
      </c>
    </row>
    <row r="74" spans="1:17" x14ac:dyDescent="0.3">
      <c r="A74" s="12" t="s">
        <v>69</v>
      </c>
      <c r="B74" s="7" t="s">
        <v>161</v>
      </c>
      <c r="C74" s="8">
        <v>4800</v>
      </c>
      <c r="D74" s="8">
        <v>0</v>
      </c>
      <c r="E74" s="8">
        <v>0</v>
      </c>
      <c r="F74" s="8">
        <v>0</v>
      </c>
      <c r="G74" s="8">
        <v>0</v>
      </c>
      <c r="H74" s="8">
        <v>800</v>
      </c>
      <c r="I74" s="8">
        <v>0</v>
      </c>
      <c r="J74" s="8">
        <v>0</v>
      </c>
      <c r="K74" s="8">
        <v>1777.7777777777801</v>
      </c>
      <c r="L74" s="8">
        <v>4800</v>
      </c>
      <c r="M74" s="8">
        <v>3200</v>
      </c>
      <c r="N74" s="8">
        <v>3200</v>
      </c>
      <c r="O74" s="8">
        <v>3200</v>
      </c>
      <c r="P74" s="8">
        <v>0</v>
      </c>
      <c r="Q74" s="8">
        <v>8800</v>
      </c>
    </row>
    <row r="75" spans="1:17" x14ac:dyDescent="0.3">
      <c r="A75" s="18" t="s">
        <v>70</v>
      </c>
      <c r="B75" s="7" t="s">
        <v>160</v>
      </c>
      <c r="C75" s="8">
        <v>0</v>
      </c>
      <c r="D75" s="8">
        <v>0</v>
      </c>
      <c r="E75" s="8">
        <v>0</v>
      </c>
      <c r="F75" s="8">
        <v>0</v>
      </c>
      <c r="G75" s="8">
        <v>88235.294117609301</v>
      </c>
      <c r="H75" s="8">
        <v>0</v>
      </c>
      <c r="I75" s="8">
        <v>16339.8692810388</v>
      </c>
      <c r="J75" s="8">
        <v>49019.607843116297</v>
      </c>
      <c r="K75" s="8">
        <v>0</v>
      </c>
      <c r="L75" s="8">
        <v>0</v>
      </c>
      <c r="M75" s="8">
        <v>0</v>
      </c>
      <c r="N75" s="8">
        <v>0</v>
      </c>
      <c r="O75" s="8">
        <v>0</v>
      </c>
      <c r="P75" s="8">
        <v>0</v>
      </c>
      <c r="Q75" s="8">
        <v>58823.529411739502</v>
      </c>
    </row>
    <row r="76" spans="1:17" x14ac:dyDescent="0.3">
      <c r="A76" s="18" t="s">
        <v>71</v>
      </c>
      <c r="B76" s="7" t="s">
        <v>160</v>
      </c>
      <c r="C76" s="8">
        <v>0</v>
      </c>
      <c r="D76" s="8">
        <v>0</v>
      </c>
      <c r="E76" s="8">
        <v>88235.294117609301</v>
      </c>
      <c r="F76" s="8">
        <v>0</v>
      </c>
      <c r="G76" s="8">
        <v>0</v>
      </c>
      <c r="H76" s="8">
        <v>0</v>
      </c>
      <c r="I76" s="8">
        <v>0</v>
      </c>
      <c r="J76" s="8">
        <v>0</v>
      </c>
      <c r="K76" s="8">
        <v>0</v>
      </c>
      <c r="L76" s="8">
        <v>0</v>
      </c>
      <c r="M76" s="8">
        <v>0</v>
      </c>
      <c r="N76" s="8">
        <v>0</v>
      </c>
      <c r="O76" s="8">
        <v>0</v>
      </c>
      <c r="P76" s="8">
        <v>0</v>
      </c>
      <c r="Q76" s="8">
        <v>0</v>
      </c>
    </row>
    <row r="77" spans="1:17" x14ac:dyDescent="0.3">
      <c r="A77" s="7" t="s">
        <v>72</v>
      </c>
      <c r="B77" s="7" t="s">
        <v>160</v>
      </c>
      <c r="C77" s="8">
        <v>0</v>
      </c>
      <c r="D77" s="8">
        <v>0</v>
      </c>
      <c r="E77" s="8">
        <v>0</v>
      </c>
      <c r="F77" s="8">
        <v>0</v>
      </c>
      <c r="G77" s="8">
        <v>88235.294117609301</v>
      </c>
      <c r="H77" s="8">
        <v>28694.404591099901</v>
      </c>
      <c r="I77" s="8">
        <v>0</v>
      </c>
      <c r="J77" s="8">
        <v>32679.738562077499</v>
      </c>
      <c r="K77" s="8">
        <v>9564.8015303666507</v>
      </c>
      <c r="L77" s="8">
        <v>0</v>
      </c>
      <c r="M77" s="8">
        <v>0</v>
      </c>
      <c r="N77" s="8">
        <v>0</v>
      </c>
      <c r="O77" s="8">
        <v>5738.8809182199902</v>
      </c>
      <c r="P77" s="8">
        <v>6242.1972534309098</v>
      </c>
      <c r="Q77" s="8">
        <v>444.444444444444</v>
      </c>
    </row>
    <row r="78" spans="1:17" x14ac:dyDescent="0.3">
      <c r="A78" s="18" t="s">
        <v>73</v>
      </c>
      <c r="B78" s="7" t="s">
        <v>160</v>
      </c>
      <c r="C78" s="8">
        <v>0</v>
      </c>
      <c r="D78" s="8">
        <v>0</v>
      </c>
      <c r="E78" s="8">
        <v>0</v>
      </c>
      <c r="F78" s="8">
        <v>1600</v>
      </c>
      <c r="G78" s="8">
        <v>0</v>
      </c>
      <c r="H78" s="8">
        <v>0</v>
      </c>
      <c r="I78" s="8">
        <v>0</v>
      </c>
      <c r="J78" s="8">
        <v>0</v>
      </c>
      <c r="K78" s="8">
        <v>0</v>
      </c>
      <c r="L78" s="8">
        <v>0</v>
      </c>
      <c r="M78" s="8">
        <v>0</v>
      </c>
      <c r="N78" s="8">
        <v>0</v>
      </c>
      <c r="O78" s="8">
        <v>0</v>
      </c>
      <c r="P78" s="8">
        <v>0</v>
      </c>
      <c r="Q78" s="8">
        <v>0</v>
      </c>
    </row>
    <row r="79" spans="1:17" x14ac:dyDescent="0.3">
      <c r="A79" s="7" t="s">
        <v>74</v>
      </c>
      <c r="B79" s="7" t="s">
        <v>160</v>
      </c>
      <c r="C79" s="8">
        <v>0</v>
      </c>
      <c r="D79" s="8">
        <v>0</v>
      </c>
      <c r="E79" s="8">
        <v>0</v>
      </c>
      <c r="F79" s="8">
        <v>0</v>
      </c>
      <c r="G79" s="8">
        <v>5600</v>
      </c>
      <c r="H79" s="8">
        <v>0</v>
      </c>
      <c r="I79" s="8">
        <v>0</v>
      </c>
      <c r="J79" s="8">
        <v>0</v>
      </c>
      <c r="K79" s="8">
        <v>0</v>
      </c>
      <c r="L79" s="8">
        <v>33600</v>
      </c>
      <c r="M79" s="8">
        <v>0</v>
      </c>
      <c r="N79" s="8">
        <v>0</v>
      </c>
      <c r="O79" s="8">
        <v>0</v>
      </c>
      <c r="P79" s="8">
        <v>0</v>
      </c>
      <c r="Q79" s="8">
        <v>0</v>
      </c>
    </row>
    <row r="80" spans="1:17" x14ac:dyDescent="0.3">
      <c r="A80" s="18" t="s">
        <v>75</v>
      </c>
      <c r="B80" s="7" t="s">
        <v>160</v>
      </c>
      <c r="C80" s="8">
        <v>0</v>
      </c>
      <c r="D80" s="8">
        <v>0</v>
      </c>
      <c r="E80" s="8">
        <v>0</v>
      </c>
      <c r="F80" s="8">
        <v>0</v>
      </c>
      <c r="G80" s="8">
        <v>29411.764705869798</v>
      </c>
      <c r="H80" s="8">
        <v>0</v>
      </c>
      <c r="I80" s="8">
        <v>0</v>
      </c>
      <c r="J80" s="8">
        <v>0</v>
      </c>
      <c r="K80" s="8">
        <v>0</v>
      </c>
      <c r="L80" s="8">
        <v>0</v>
      </c>
      <c r="M80" s="8">
        <v>0</v>
      </c>
      <c r="N80" s="8">
        <v>0</v>
      </c>
      <c r="O80" s="8">
        <v>0</v>
      </c>
      <c r="P80" s="8">
        <v>0</v>
      </c>
      <c r="Q80" s="8">
        <v>29411.764705869798</v>
      </c>
    </row>
    <row r="81" spans="1:17" x14ac:dyDescent="0.3">
      <c r="A81" s="7" t="s">
        <v>76</v>
      </c>
      <c r="B81" s="7" t="s">
        <v>160</v>
      </c>
      <c r="C81" s="8">
        <v>0</v>
      </c>
      <c r="D81" s="8">
        <v>0</v>
      </c>
      <c r="E81" s="8">
        <v>34433.285509319903</v>
      </c>
      <c r="F81" s="8">
        <v>40172.166427539902</v>
      </c>
      <c r="G81" s="8">
        <v>34433.285509319903</v>
      </c>
      <c r="H81" s="8">
        <v>5738.8809182199902</v>
      </c>
      <c r="I81" s="8">
        <v>0</v>
      </c>
      <c r="J81" s="8">
        <v>0</v>
      </c>
      <c r="K81" s="8">
        <v>0</v>
      </c>
      <c r="L81" s="8">
        <v>0</v>
      </c>
      <c r="M81" s="8">
        <v>0</v>
      </c>
      <c r="N81" s="8">
        <v>0</v>
      </c>
      <c r="O81" s="8">
        <v>5738.8809182199902</v>
      </c>
      <c r="P81" s="8">
        <v>0</v>
      </c>
      <c r="Q81" s="8">
        <v>1617647.05882284</v>
      </c>
    </row>
    <row r="82" spans="1:17" x14ac:dyDescent="0.3">
      <c r="A82" s="18" t="s">
        <v>77</v>
      </c>
      <c r="B82" s="7" t="s">
        <v>160</v>
      </c>
      <c r="C82" s="8">
        <v>0</v>
      </c>
      <c r="D82" s="8">
        <v>58823.529411739502</v>
      </c>
      <c r="E82" s="8">
        <v>411764.70588217699</v>
      </c>
      <c r="F82" s="8">
        <v>205882.352941088</v>
      </c>
      <c r="G82" s="8">
        <v>29411.764705869798</v>
      </c>
      <c r="H82" s="8">
        <v>88235.294117609301</v>
      </c>
      <c r="I82" s="8">
        <v>0</v>
      </c>
      <c r="J82" s="8">
        <v>0</v>
      </c>
      <c r="K82" s="8">
        <v>0</v>
      </c>
      <c r="L82" s="8">
        <v>0</v>
      </c>
      <c r="M82" s="8">
        <v>0</v>
      </c>
      <c r="N82" s="8">
        <v>0</v>
      </c>
      <c r="O82" s="8">
        <v>0</v>
      </c>
      <c r="P82" s="8">
        <v>0</v>
      </c>
      <c r="Q82" s="8">
        <v>0</v>
      </c>
    </row>
    <row r="83" spans="1:17" x14ac:dyDescent="0.3">
      <c r="A83" s="12" t="s">
        <v>78</v>
      </c>
      <c r="B83" s="7" t="s">
        <v>163</v>
      </c>
      <c r="C83" s="8">
        <v>5738.8809182199902</v>
      </c>
      <c r="D83" s="8">
        <v>17216.642754659999</v>
      </c>
      <c r="E83" s="8">
        <v>17216.642754659999</v>
      </c>
      <c r="F83" s="8">
        <v>63127.690100419903</v>
      </c>
      <c r="G83" s="8">
        <v>63127.690100419903</v>
      </c>
      <c r="H83" s="8">
        <v>28694.404591099901</v>
      </c>
      <c r="I83" s="8">
        <v>3188.2671767888801</v>
      </c>
      <c r="J83" s="8">
        <v>0</v>
      </c>
      <c r="K83" s="8">
        <v>12753.0687071555</v>
      </c>
      <c r="L83" s="8">
        <v>0</v>
      </c>
      <c r="M83" s="8">
        <v>5738.8809182199902</v>
      </c>
      <c r="N83" s="8">
        <v>5738.8809182199902</v>
      </c>
      <c r="O83" s="8">
        <v>5738.8809182199902</v>
      </c>
      <c r="P83" s="8">
        <v>3121.0986267154599</v>
      </c>
      <c r="Q83" s="8">
        <v>45911.0473457599</v>
      </c>
    </row>
    <row r="84" spans="1:17" x14ac:dyDescent="0.3">
      <c r="A84" s="18" t="s">
        <v>79</v>
      </c>
      <c r="B84" s="7" t="s">
        <v>160</v>
      </c>
      <c r="C84" s="8">
        <v>0</v>
      </c>
      <c r="D84" s="8">
        <v>0</v>
      </c>
      <c r="E84" s="8">
        <v>17216.642754659999</v>
      </c>
      <c r="F84" s="8">
        <v>0</v>
      </c>
      <c r="G84" s="8">
        <v>800</v>
      </c>
      <c r="H84" s="8">
        <v>0</v>
      </c>
      <c r="I84" s="8">
        <v>0</v>
      </c>
      <c r="J84" s="8">
        <v>0</v>
      </c>
      <c r="K84" s="8">
        <v>0</v>
      </c>
      <c r="L84" s="8">
        <v>0</v>
      </c>
      <c r="M84" s="8">
        <v>0</v>
      </c>
      <c r="N84" s="8">
        <v>0</v>
      </c>
      <c r="O84" s="8">
        <v>0</v>
      </c>
      <c r="P84" s="8">
        <v>0</v>
      </c>
      <c r="Q84" s="8">
        <v>0</v>
      </c>
    </row>
    <row r="85" spans="1:17" x14ac:dyDescent="0.3">
      <c r="A85" s="7" t="s">
        <v>80</v>
      </c>
      <c r="B85" s="7" t="s">
        <v>160</v>
      </c>
      <c r="C85" s="8">
        <v>0</v>
      </c>
      <c r="D85" s="8">
        <v>0</v>
      </c>
      <c r="E85" s="8">
        <v>0</v>
      </c>
      <c r="F85" s="8">
        <v>0</v>
      </c>
      <c r="G85" s="8">
        <v>0</v>
      </c>
      <c r="H85" s="8">
        <v>0</v>
      </c>
      <c r="I85" s="8">
        <v>0</v>
      </c>
      <c r="J85" s="8">
        <v>0</v>
      </c>
      <c r="K85" s="8">
        <v>0</v>
      </c>
      <c r="L85" s="8">
        <v>0</v>
      </c>
      <c r="M85" s="8">
        <v>0</v>
      </c>
      <c r="N85" s="8">
        <v>0</v>
      </c>
      <c r="O85" s="8">
        <v>1333.3333333333301</v>
      </c>
      <c r="P85" s="8">
        <v>0</v>
      </c>
      <c r="Q85" s="8">
        <v>0</v>
      </c>
    </row>
    <row r="86" spans="1:17" x14ac:dyDescent="0.3">
      <c r="A86" s="13" t="s">
        <v>81</v>
      </c>
      <c r="B86" s="7" t="s">
        <v>160</v>
      </c>
      <c r="C86" s="8">
        <v>0</v>
      </c>
      <c r="D86" s="8">
        <v>0</v>
      </c>
      <c r="E86" s="8">
        <v>5738.8809182199902</v>
      </c>
      <c r="F86" s="8">
        <v>0</v>
      </c>
      <c r="G86" s="8">
        <v>5738.8809182199902</v>
      </c>
      <c r="H86" s="8">
        <v>0</v>
      </c>
      <c r="I86" s="8">
        <v>0</v>
      </c>
      <c r="J86" s="8">
        <v>0</v>
      </c>
      <c r="K86" s="8">
        <v>0</v>
      </c>
      <c r="L86" s="8">
        <v>0</v>
      </c>
      <c r="M86" s="8">
        <v>0</v>
      </c>
      <c r="N86" s="8">
        <v>0</v>
      </c>
      <c r="O86" s="8">
        <v>0</v>
      </c>
      <c r="P86" s="8">
        <v>0</v>
      </c>
      <c r="Q86" s="8">
        <v>0</v>
      </c>
    </row>
    <row r="87" spans="1:17" x14ac:dyDescent="0.3">
      <c r="A87" s="7" t="s">
        <v>82</v>
      </c>
      <c r="B87" s="7" t="s">
        <v>160</v>
      </c>
      <c r="C87" s="8">
        <v>0</v>
      </c>
      <c r="D87" s="8">
        <v>0</v>
      </c>
      <c r="E87" s="8">
        <v>0</v>
      </c>
      <c r="F87" s="8">
        <v>2400</v>
      </c>
      <c r="G87" s="8">
        <v>0</v>
      </c>
      <c r="H87" s="8">
        <v>0</v>
      </c>
      <c r="I87" s="8">
        <v>0</v>
      </c>
      <c r="J87" s="8">
        <v>0</v>
      </c>
      <c r="K87" s="8">
        <v>0</v>
      </c>
      <c r="L87" s="8">
        <v>15200</v>
      </c>
      <c r="M87" s="8">
        <v>4000</v>
      </c>
      <c r="N87" s="8">
        <v>1333.3333333333301</v>
      </c>
      <c r="O87" s="8">
        <v>0</v>
      </c>
      <c r="P87" s="8">
        <v>0</v>
      </c>
      <c r="Q87" s="8">
        <v>0</v>
      </c>
    </row>
    <row r="88" spans="1:17" x14ac:dyDescent="0.3">
      <c r="A88" s="12" t="s">
        <v>83</v>
      </c>
      <c r="B88" s="7" t="s">
        <v>163</v>
      </c>
      <c r="C88" s="8">
        <v>0</v>
      </c>
      <c r="D88" s="8">
        <v>0</v>
      </c>
      <c r="E88" s="8">
        <v>0</v>
      </c>
      <c r="F88" s="8">
        <v>0</v>
      </c>
      <c r="G88" s="8">
        <v>0</v>
      </c>
      <c r="H88" s="8">
        <v>0</v>
      </c>
      <c r="I88" s="8">
        <v>592592.59259223298</v>
      </c>
      <c r="J88" s="8">
        <v>0</v>
      </c>
      <c r="K88" s="8">
        <v>0</v>
      </c>
      <c r="L88" s="8">
        <v>0</v>
      </c>
      <c r="M88" s="8">
        <v>0</v>
      </c>
      <c r="N88" s="8">
        <v>0</v>
      </c>
      <c r="O88" s="8">
        <v>0</v>
      </c>
      <c r="P88" s="8">
        <v>0</v>
      </c>
      <c r="Q88" s="8">
        <v>0</v>
      </c>
    </row>
    <row r="89" spans="1:17" x14ac:dyDescent="0.3">
      <c r="A89" s="13" t="s">
        <v>84</v>
      </c>
      <c r="B89" s="7" t="s">
        <v>160</v>
      </c>
      <c r="C89" s="8">
        <v>0</v>
      </c>
      <c r="D89" s="8">
        <v>0</v>
      </c>
      <c r="E89" s="8">
        <v>1088235.2941171799</v>
      </c>
      <c r="F89" s="8">
        <v>117647.058823479</v>
      </c>
      <c r="G89" s="8">
        <v>58823.529411739502</v>
      </c>
      <c r="H89" s="8">
        <v>0</v>
      </c>
      <c r="I89" s="8">
        <v>16339.8692810388</v>
      </c>
      <c r="J89" s="8">
        <v>16339.8692810388</v>
      </c>
      <c r="K89" s="8">
        <v>0</v>
      </c>
      <c r="L89" s="8">
        <v>0</v>
      </c>
      <c r="M89" s="8">
        <v>0</v>
      </c>
      <c r="N89" s="8">
        <v>0</v>
      </c>
      <c r="O89" s="8">
        <v>0</v>
      </c>
      <c r="P89" s="8">
        <v>0</v>
      </c>
      <c r="Q89" s="8">
        <v>0</v>
      </c>
    </row>
    <row r="90" spans="1:17" x14ac:dyDescent="0.3">
      <c r="A90" s="7" t="s">
        <v>85</v>
      </c>
      <c r="B90" s="7" t="s">
        <v>163</v>
      </c>
      <c r="C90" s="8">
        <v>0</v>
      </c>
      <c r="D90" s="8">
        <v>0</v>
      </c>
      <c r="E90" s="8">
        <v>0</v>
      </c>
      <c r="F90" s="8">
        <v>0</v>
      </c>
      <c r="G90" s="8">
        <v>0</v>
      </c>
      <c r="H90" s="8">
        <v>0</v>
      </c>
      <c r="I90" s="8">
        <v>0</v>
      </c>
      <c r="J90" s="8">
        <v>0</v>
      </c>
      <c r="K90" s="8">
        <v>0</v>
      </c>
      <c r="L90" s="8">
        <v>0</v>
      </c>
      <c r="M90" s="8">
        <v>0</v>
      </c>
      <c r="N90" s="8">
        <v>0</v>
      </c>
      <c r="O90" s="8">
        <v>5738.8809182199902</v>
      </c>
      <c r="P90" s="8">
        <v>0</v>
      </c>
      <c r="Q90" s="8">
        <v>0</v>
      </c>
    </row>
    <row r="91" spans="1:17" x14ac:dyDescent="0.3">
      <c r="A91" s="18" t="s">
        <v>86</v>
      </c>
      <c r="B91" s="7" t="s">
        <v>162</v>
      </c>
      <c r="C91" s="8">
        <v>0</v>
      </c>
      <c r="D91" s="8">
        <v>3200</v>
      </c>
      <c r="E91" s="8">
        <v>0</v>
      </c>
      <c r="F91" s="8">
        <v>800</v>
      </c>
      <c r="G91" s="8">
        <v>800</v>
      </c>
      <c r="H91" s="8">
        <v>0</v>
      </c>
      <c r="I91" s="8">
        <v>0</v>
      </c>
      <c r="J91" s="8">
        <v>0</v>
      </c>
      <c r="K91" s="8">
        <v>0</v>
      </c>
      <c r="L91" s="8">
        <v>800</v>
      </c>
      <c r="M91" s="8">
        <v>0</v>
      </c>
      <c r="N91" s="8">
        <v>800</v>
      </c>
      <c r="O91" s="8">
        <v>0</v>
      </c>
      <c r="P91" s="8">
        <v>0</v>
      </c>
      <c r="Q91" s="8">
        <v>0</v>
      </c>
    </row>
    <row r="92" spans="1:17" x14ac:dyDescent="0.3">
      <c r="A92" s="16" t="s">
        <v>87</v>
      </c>
      <c r="B92" s="7" t="s">
        <v>160</v>
      </c>
      <c r="C92" s="8">
        <v>800</v>
      </c>
      <c r="D92" s="8">
        <v>4000</v>
      </c>
      <c r="E92" s="8">
        <v>800</v>
      </c>
      <c r="F92" s="8">
        <v>800</v>
      </c>
      <c r="G92" s="8">
        <v>800</v>
      </c>
      <c r="H92" s="8">
        <v>2400</v>
      </c>
      <c r="I92" s="8">
        <v>0</v>
      </c>
      <c r="J92" s="8">
        <v>0</v>
      </c>
      <c r="K92" s="8">
        <v>0</v>
      </c>
      <c r="L92" s="8">
        <v>0</v>
      </c>
      <c r="M92" s="8">
        <v>0</v>
      </c>
      <c r="N92" s="8">
        <v>0</v>
      </c>
      <c r="O92" s="8">
        <v>0</v>
      </c>
      <c r="P92" s="8">
        <v>888.88888888888903</v>
      </c>
      <c r="Q92" s="8">
        <v>800</v>
      </c>
    </row>
    <row r="93" spans="1:17" x14ac:dyDescent="0.3">
      <c r="A93" s="12" t="s">
        <v>88</v>
      </c>
      <c r="B93" s="7" t="s">
        <v>160</v>
      </c>
      <c r="C93" s="8">
        <v>0</v>
      </c>
      <c r="D93" s="8">
        <v>0</v>
      </c>
      <c r="E93" s="8">
        <v>0</v>
      </c>
      <c r="F93" s="8">
        <v>0</v>
      </c>
      <c r="G93" s="8">
        <v>0</v>
      </c>
      <c r="H93" s="8">
        <v>800</v>
      </c>
      <c r="I93" s="8">
        <v>0</v>
      </c>
      <c r="J93" s="8">
        <v>0</v>
      </c>
      <c r="K93" s="8">
        <v>0</v>
      </c>
      <c r="L93" s="8">
        <v>0</v>
      </c>
      <c r="M93" s="8">
        <v>0</v>
      </c>
      <c r="N93" s="8">
        <v>0</v>
      </c>
      <c r="O93" s="8">
        <v>0</v>
      </c>
      <c r="P93" s="8">
        <v>0</v>
      </c>
      <c r="Q93" s="8">
        <v>0</v>
      </c>
    </row>
    <row r="94" spans="1:17" x14ac:dyDescent="0.3">
      <c r="A94" s="12" t="s">
        <v>89</v>
      </c>
      <c r="B94" s="7" t="s">
        <v>161</v>
      </c>
      <c r="C94" s="8">
        <v>0</v>
      </c>
      <c r="D94" s="8">
        <v>444.444444444444</v>
      </c>
      <c r="E94" s="8">
        <v>0</v>
      </c>
      <c r="F94" s="8">
        <v>0</v>
      </c>
      <c r="G94" s="8">
        <v>0</v>
      </c>
      <c r="H94" s="8">
        <v>0</v>
      </c>
      <c r="I94" s="8">
        <v>0</v>
      </c>
      <c r="J94" s="8">
        <v>0</v>
      </c>
      <c r="K94" s="8">
        <v>0</v>
      </c>
      <c r="L94" s="8">
        <v>0</v>
      </c>
      <c r="M94" s="8">
        <v>0</v>
      </c>
      <c r="N94" s="8">
        <v>0</v>
      </c>
      <c r="O94" s="8">
        <v>0</v>
      </c>
      <c r="P94" s="8">
        <v>0</v>
      </c>
      <c r="Q94" s="8">
        <v>444.444444444444</v>
      </c>
    </row>
    <row r="95" spans="1:17" x14ac:dyDescent="0.3">
      <c r="A95" s="12" t="s">
        <v>90</v>
      </c>
      <c r="B95" s="7" t="s">
        <v>161</v>
      </c>
      <c r="C95" s="8">
        <v>0</v>
      </c>
      <c r="D95" s="8">
        <v>0</v>
      </c>
      <c r="E95" s="8">
        <v>0</v>
      </c>
      <c r="F95" s="8">
        <v>0</v>
      </c>
      <c r="G95" s="8">
        <v>0</v>
      </c>
      <c r="H95" s="8">
        <v>0</v>
      </c>
      <c r="I95" s="8">
        <v>0</v>
      </c>
      <c r="J95" s="8">
        <v>0</v>
      </c>
      <c r="K95" s="8">
        <v>0</v>
      </c>
      <c r="L95" s="8">
        <v>0</v>
      </c>
      <c r="M95" s="8">
        <v>0</v>
      </c>
      <c r="N95" s="8">
        <v>0</v>
      </c>
      <c r="O95" s="8">
        <v>0</v>
      </c>
      <c r="P95" s="8">
        <v>0</v>
      </c>
      <c r="Q95" s="8">
        <v>800</v>
      </c>
    </row>
    <row r="96" spans="1:17" x14ac:dyDescent="0.3">
      <c r="A96" s="12" t="s">
        <v>91</v>
      </c>
      <c r="B96" s="7" t="s">
        <v>160</v>
      </c>
      <c r="C96" s="8">
        <v>0</v>
      </c>
      <c r="D96" s="8">
        <v>0</v>
      </c>
      <c r="E96" s="8">
        <v>5738.8809182199902</v>
      </c>
      <c r="F96" s="8">
        <v>28694.404591099901</v>
      </c>
      <c r="G96" s="8">
        <v>5738.8809182199902</v>
      </c>
      <c r="H96" s="8">
        <v>2400</v>
      </c>
      <c r="I96" s="8">
        <v>0</v>
      </c>
      <c r="J96" s="8">
        <v>9564.8015303666507</v>
      </c>
      <c r="K96" s="8">
        <v>6376.5343535777602</v>
      </c>
      <c r="L96" s="8">
        <v>0</v>
      </c>
      <c r="M96" s="8">
        <v>0</v>
      </c>
      <c r="N96" s="8">
        <v>0</v>
      </c>
      <c r="O96" s="8">
        <v>3200</v>
      </c>
      <c r="P96" s="8">
        <v>3121.0986267154599</v>
      </c>
      <c r="Q96" s="8">
        <v>0</v>
      </c>
    </row>
    <row r="97" spans="1:17" x14ac:dyDescent="0.3">
      <c r="A97" s="13" t="s">
        <v>92</v>
      </c>
      <c r="B97" s="18" t="s">
        <v>160</v>
      </c>
      <c r="C97" s="8">
        <v>0</v>
      </c>
      <c r="D97" s="8">
        <v>0</v>
      </c>
      <c r="E97" s="8">
        <v>1600</v>
      </c>
      <c r="F97" s="8">
        <v>0</v>
      </c>
      <c r="G97" s="8">
        <v>1600</v>
      </c>
      <c r="H97" s="8">
        <v>2400</v>
      </c>
      <c r="I97" s="8">
        <v>0</v>
      </c>
      <c r="J97" s="8">
        <v>0</v>
      </c>
      <c r="K97" s="8">
        <v>888.88888888888903</v>
      </c>
      <c r="L97" s="8">
        <v>0</v>
      </c>
      <c r="M97" s="8">
        <v>800</v>
      </c>
      <c r="N97" s="8">
        <v>800</v>
      </c>
      <c r="O97" s="8">
        <v>1600</v>
      </c>
      <c r="P97" s="8">
        <v>0</v>
      </c>
      <c r="Q97" s="8">
        <v>0</v>
      </c>
    </row>
    <row r="98" spans="1:17" x14ac:dyDescent="0.3">
      <c r="A98" s="13" t="s">
        <v>93</v>
      </c>
      <c r="B98" s="7" t="s">
        <v>160</v>
      </c>
      <c r="C98" s="8">
        <v>0</v>
      </c>
      <c r="D98" s="8">
        <v>0</v>
      </c>
      <c r="E98" s="8">
        <v>0</v>
      </c>
      <c r="F98" s="8">
        <v>800</v>
      </c>
      <c r="G98" s="8">
        <v>1333.3333333333301</v>
      </c>
      <c r="H98" s="8">
        <v>0</v>
      </c>
      <c r="I98" s="8">
        <v>0</v>
      </c>
      <c r="J98" s="8">
        <v>0</v>
      </c>
      <c r="K98" s="8">
        <v>444.444444444444</v>
      </c>
      <c r="L98" s="8">
        <v>0</v>
      </c>
      <c r="M98" s="8">
        <v>0</v>
      </c>
      <c r="N98" s="8">
        <v>0</v>
      </c>
      <c r="O98" s="8">
        <v>0</v>
      </c>
      <c r="P98" s="8">
        <v>0</v>
      </c>
      <c r="Q98" s="8">
        <v>0</v>
      </c>
    </row>
    <row r="99" spans="1:17" x14ac:dyDescent="0.3">
      <c r="A99" s="12" t="s">
        <v>94</v>
      </c>
      <c r="B99" s="7" t="s">
        <v>160</v>
      </c>
      <c r="C99" s="8">
        <v>0</v>
      </c>
      <c r="D99" s="8">
        <v>0</v>
      </c>
      <c r="E99" s="8">
        <v>0</v>
      </c>
      <c r="F99" s="8">
        <v>0</v>
      </c>
      <c r="G99" s="8">
        <v>1777.7777777777801</v>
      </c>
      <c r="H99" s="8">
        <v>888.88888888888903</v>
      </c>
      <c r="I99" s="8">
        <v>444.444444444444</v>
      </c>
      <c r="J99" s="8">
        <v>0</v>
      </c>
      <c r="K99" s="8">
        <v>0</v>
      </c>
      <c r="L99" s="8">
        <v>0</v>
      </c>
      <c r="M99" s="8">
        <v>0</v>
      </c>
      <c r="N99" s="8">
        <v>0</v>
      </c>
      <c r="O99" s="8">
        <v>0</v>
      </c>
      <c r="P99" s="8">
        <v>0</v>
      </c>
      <c r="Q99" s="8">
        <v>0</v>
      </c>
    </row>
    <row r="100" spans="1:17" x14ac:dyDescent="0.3">
      <c r="A100" s="18" t="s">
        <v>95</v>
      </c>
      <c r="B100" s="7" t="s">
        <v>161</v>
      </c>
      <c r="C100" s="8">
        <v>0</v>
      </c>
      <c r="D100" s="8">
        <v>0</v>
      </c>
      <c r="E100" s="8">
        <v>0</v>
      </c>
      <c r="F100" s="8">
        <v>0</v>
      </c>
      <c r="G100" s="8">
        <v>1600</v>
      </c>
      <c r="H100" s="8">
        <v>0</v>
      </c>
      <c r="I100" s="8">
        <v>0</v>
      </c>
      <c r="J100" s="8">
        <v>0</v>
      </c>
      <c r="K100" s="8">
        <v>0</v>
      </c>
      <c r="L100" s="8">
        <v>0</v>
      </c>
      <c r="M100" s="8">
        <v>0</v>
      </c>
      <c r="N100" s="8">
        <v>0</v>
      </c>
      <c r="O100" s="8">
        <v>0</v>
      </c>
      <c r="P100" s="8">
        <v>0</v>
      </c>
      <c r="Q100" s="8">
        <v>0</v>
      </c>
    </row>
    <row r="101" spans="1:17" x14ac:dyDescent="0.3">
      <c r="A101" s="18" t="s">
        <v>96</v>
      </c>
      <c r="B101" s="7" t="s">
        <v>161</v>
      </c>
      <c r="C101" s="8">
        <v>0</v>
      </c>
      <c r="D101" s="8">
        <v>0</v>
      </c>
      <c r="E101" s="8">
        <v>0</v>
      </c>
      <c r="F101" s="8">
        <v>0</v>
      </c>
      <c r="G101" s="8">
        <v>1600</v>
      </c>
      <c r="H101" s="8">
        <v>0</v>
      </c>
      <c r="I101" s="8">
        <v>0</v>
      </c>
      <c r="J101" s="8">
        <v>0</v>
      </c>
      <c r="K101" s="8">
        <v>0</v>
      </c>
      <c r="L101" s="8">
        <v>0</v>
      </c>
      <c r="M101" s="8">
        <v>0</v>
      </c>
      <c r="N101" s="8">
        <v>0</v>
      </c>
      <c r="O101" s="8">
        <v>0</v>
      </c>
      <c r="P101" s="8">
        <v>0</v>
      </c>
      <c r="Q101" s="8">
        <v>0</v>
      </c>
    </row>
    <row r="102" spans="1:17" x14ac:dyDescent="0.3">
      <c r="A102" s="13" t="s">
        <v>97</v>
      </c>
      <c r="B102" s="7" t="s">
        <v>160</v>
      </c>
      <c r="C102" s="8">
        <v>12800</v>
      </c>
      <c r="D102" s="8">
        <v>19200</v>
      </c>
      <c r="E102" s="8">
        <v>7200</v>
      </c>
      <c r="F102" s="8">
        <v>4800</v>
      </c>
      <c r="G102" s="8">
        <v>5600</v>
      </c>
      <c r="H102" s="8">
        <v>7111.1111111111104</v>
      </c>
      <c r="I102" s="8">
        <v>0</v>
      </c>
      <c r="J102" s="8">
        <v>25333.333333333299</v>
      </c>
      <c r="K102" s="8">
        <v>12444.4444444444</v>
      </c>
      <c r="L102" s="8">
        <v>19200</v>
      </c>
      <c r="M102" s="8">
        <v>0</v>
      </c>
      <c r="N102" s="8">
        <v>3200</v>
      </c>
      <c r="O102" s="8">
        <v>27200</v>
      </c>
      <c r="P102" s="8">
        <v>0</v>
      </c>
      <c r="Q102" s="8">
        <v>0</v>
      </c>
    </row>
    <row r="103" spans="1:17" x14ac:dyDescent="0.3">
      <c r="A103" s="13" t="s">
        <v>98</v>
      </c>
      <c r="B103" s="7" t="s">
        <v>160</v>
      </c>
      <c r="C103" s="8">
        <v>0</v>
      </c>
      <c r="D103" s="8">
        <v>800</v>
      </c>
      <c r="E103" s="8">
        <v>0</v>
      </c>
      <c r="F103" s="8">
        <v>0</v>
      </c>
      <c r="G103" s="8">
        <v>0</v>
      </c>
      <c r="H103" s="8">
        <v>0</v>
      </c>
      <c r="I103" s="8">
        <v>0</v>
      </c>
      <c r="J103" s="8">
        <v>0</v>
      </c>
      <c r="K103" s="8">
        <v>0</v>
      </c>
      <c r="L103" s="8">
        <v>0</v>
      </c>
      <c r="M103" s="8">
        <v>0</v>
      </c>
      <c r="N103" s="8">
        <v>0</v>
      </c>
      <c r="O103" s="8">
        <v>0</v>
      </c>
      <c r="P103" s="8">
        <v>0</v>
      </c>
      <c r="Q103" s="8">
        <v>0</v>
      </c>
    </row>
    <row r="104" spans="1:17" x14ac:dyDescent="0.3">
      <c r="A104" s="13" t="s">
        <v>99</v>
      </c>
      <c r="B104" s="7" t="s">
        <v>161</v>
      </c>
      <c r="C104" s="8">
        <v>0</v>
      </c>
      <c r="D104" s="8">
        <v>0</v>
      </c>
      <c r="E104" s="8">
        <v>5738.8809182199902</v>
      </c>
      <c r="F104" s="8">
        <v>0</v>
      </c>
      <c r="G104" s="8">
        <v>5738.8809182199902</v>
      </c>
      <c r="H104" s="8">
        <v>0</v>
      </c>
      <c r="I104" s="8">
        <v>0</v>
      </c>
      <c r="J104" s="8">
        <v>0</v>
      </c>
      <c r="K104" s="8">
        <v>0</v>
      </c>
      <c r="L104" s="8">
        <v>5738.8809182199902</v>
      </c>
      <c r="M104" s="8">
        <v>0</v>
      </c>
      <c r="N104" s="8">
        <v>0</v>
      </c>
      <c r="O104" s="8">
        <v>5738.8809182199902</v>
      </c>
      <c r="P104" s="8">
        <v>0</v>
      </c>
      <c r="Q104" s="8">
        <v>0</v>
      </c>
    </row>
    <row r="105" spans="1:17" x14ac:dyDescent="0.3">
      <c r="A105" s="18" t="s">
        <v>100</v>
      </c>
      <c r="B105" s="7" t="s">
        <v>163</v>
      </c>
      <c r="C105" s="8">
        <v>11733333.3333262</v>
      </c>
      <c r="D105" s="8">
        <v>235294.11764695801</v>
      </c>
      <c r="E105" s="8">
        <v>0</v>
      </c>
      <c r="F105" s="8">
        <v>0</v>
      </c>
      <c r="G105" s="8">
        <v>0</v>
      </c>
      <c r="H105" s="8">
        <v>29411.764705869798</v>
      </c>
      <c r="I105" s="8">
        <v>0</v>
      </c>
      <c r="J105" s="8">
        <v>0</v>
      </c>
      <c r="K105" s="8">
        <v>0</v>
      </c>
      <c r="L105" s="8">
        <v>8533333.3333281595</v>
      </c>
      <c r="M105" s="8">
        <v>20266666.666654401</v>
      </c>
      <c r="N105" s="8">
        <v>14399999.9999913</v>
      </c>
      <c r="O105" s="8">
        <v>1117647.05882305</v>
      </c>
      <c r="P105" s="8">
        <v>14716.703458423201</v>
      </c>
      <c r="Q105" s="8">
        <v>0</v>
      </c>
    </row>
    <row r="106" spans="1:17" x14ac:dyDescent="0.3">
      <c r="A106" s="18" t="s">
        <v>101</v>
      </c>
      <c r="B106" s="7" t="s">
        <v>163</v>
      </c>
      <c r="C106" s="8">
        <v>3199999.9999980601</v>
      </c>
      <c r="D106" s="8">
        <v>235294.11764695801</v>
      </c>
      <c r="E106" s="8">
        <v>88235.294117609301</v>
      </c>
      <c r="F106" s="8">
        <v>29411.764705869798</v>
      </c>
      <c r="G106" s="8">
        <v>58823.529411739502</v>
      </c>
      <c r="H106" s="8">
        <v>29411.764705869798</v>
      </c>
      <c r="I106" s="8">
        <v>0</v>
      </c>
      <c r="J106" s="8">
        <v>0</v>
      </c>
      <c r="K106" s="8">
        <v>49019.607843116297</v>
      </c>
      <c r="L106" s="8">
        <v>294117.647058698</v>
      </c>
      <c r="M106" s="8">
        <v>3199999.9999980601</v>
      </c>
      <c r="N106" s="8">
        <v>3733333.3333310699</v>
      </c>
      <c r="O106" s="8">
        <v>2441176.4705871898</v>
      </c>
      <c r="P106" s="8">
        <v>632818.24871219695</v>
      </c>
      <c r="Q106" s="8">
        <v>88235.294117609301</v>
      </c>
    </row>
    <row r="107" spans="1:17" x14ac:dyDescent="0.3">
      <c r="A107" s="12" t="s">
        <v>102</v>
      </c>
      <c r="B107" s="7" t="s">
        <v>163</v>
      </c>
      <c r="C107" s="8">
        <v>476327.11621225899</v>
      </c>
      <c r="D107" s="8">
        <v>8800</v>
      </c>
      <c r="E107" s="8">
        <v>0</v>
      </c>
      <c r="F107" s="8">
        <v>0</v>
      </c>
      <c r="G107" s="8">
        <v>0</v>
      </c>
      <c r="H107" s="8">
        <v>0</v>
      </c>
      <c r="I107" s="8">
        <v>0</v>
      </c>
      <c r="J107" s="8">
        <v>0</v>
      </c>
      <c r="K107" s="8">
        <v>0</v>
      </c>
      <c r="L107" s="8">
        <v>2261119.08177868</v>
      </c>
      <c r="M107" s="8">
        <v>196800</v>
      </c>
      <c r="N107" s="8">
        <v>3546628.4074599501</v>
      </c>
      <c r="O107" s="8">
        <v>112800</v>
      </c>
      <c r="P107" s="8">
        <v>0</v>
      </c>
      <c r="Q107" s="8">
        <v>0</v>
      </c>
    </row>
    <row r="108" spans="1:17" x14ac:dyDescent="0.3">
      <c r="A108" s="13" t="s">
        <v>103</v>
      </c>
      <c r="B108" s="7" t="s">
        <v>161</v>
      </c>
      <c r="C108" s="8">
        <v>0</v>
      </c>
      <c r="D108" s="8">
        <v>0</v>
      </c>
      <c r="E108" s="8">
        <v>800</v>
      </c>
      <c r="F108" s="8">
        <v>0</v>
      </c>
      <c r="G108" s="8">
        <v>0</v>
      </c>
      <c r="H108" s="8">
        <v>800</v>
      </c>
      <c r="I108" s="8">
        <v>0</v>
      </c>
      <c r="J108" s="8">
        <v>0</v>
      </c>
      <c r="K108" s="8">
        <v>0</v>
      </c>
      <c r="L108" s="8">
        <v>0</v>
      </c>
      <c r="M108" s="8">
        <v>0</v>
      </c>
      <c r="N108" s="8">
        <v>0</v>
      </c>
      <c r="O108" s="8">
        <v>0</v>
      </c>
      <c r="P108" s="8">
        <v>0</v>
      </c>
      <c r="Q108" s="8">
        <v>0</v>
      </c>
    </row>
    <row r="109" spans="1:17" x14ac:dyDescent="0.3">
      <c r="A109" s="1" t="s">
        <v>104</v>
      </c>
      <c r="B109" s="7" t="s">
        <v>160</v>
      </c>
      <c r="C109" s="8">
        <v>0</v>
      </c>
      <c r="D109" s="8">
        <v>0</v>
      </c>
      <c r="E109" s="8">
        <v>0</v>
      </c>
      <c r="F109" s="8">
        <v>5738.8809182199902</v>
      </c>
      <c r="G109" s="8">
        <v>0</v>
      </c>
      <c r="H109" s="8">
        <v>4000</v>
      </c>
      <c r="I109" s="8">
        <v>0</v>
      </c>
      <c r="J109" s="8">
        <v>22317.870237522198</v>
      </c>
      <c r="K109" s="8">
        <v>19129.603060733301</v>
      </c>
      <c r="L109" s="8">
        <v>0</v>
      </c>
      <c r="M109" s="8">
        <v>0</v>
      </c>
      <c r="N109" s="8">
        <v>0</v>
      </c>
      <c r="O109" s="8">
        <v>1600</v>
      </c>
      <c r="P109" s="8">
        <v>0</v>
      </c>
      <c r="Q109" s="8">
        <v>0</v>
      </c>
    </row>
    <row r="110" spans="1:17" x14ac:dyDescent="0.3">
      <c r="A110" s="1" t="s">
        <v>105</v>
      </c>
      <c r="B110" s="7" t="s">
        <v>160</v>
      </c>
      <c r="C110" s="8">
        <v>0</v>
      </c>
      <c r="D110" s="8">
        <v>0</v>
      </c>
      <c r="E110" s="8">
        <v>0</v>
      </c>
      <c r="F110" s="8">
        <v>800</v>
      </c>
      <c r="G110" s="8">
        <v>800</v>
      </c>
      <c r="H110" s="8">
        <v>0</v>
      </c>
      <c r="I110" s="8">
        <v>0</v>
      </c>
      <c r="J110" s="8">
        <v>0</v>
      </c>
      <c r="K110" s="8">
        <v>0</v>
      </c>
      <c r="L110" s="8">
        <v>0</v>
      </c>
      <c r="M110" s="8">
        <v>0</v>
      </c>
      <c r="N110" s="8">
        <v>0</v>
      </c>
      <c r="O110" s="8">
        <v>0</v>
      </c>
      <c r="P110" s="8">
        <v>0</v>
      </c>
      <c r="Q110" s="8">
        <v>0</v>
      </c>
    </row>
    <row r="111" spans="1:17" x14ac:dyDescent="0.3">
      <c r="A111" s="1" t="s">
        <v>371</v>
      </c>
      <c r="B111" s="7" t="s">
        <v>163</v>
      </c>
      <c r="C111" s="8">
        <v>0</v>
      </c>
      <c r="D111" s="8">
        <v>0</v>
      </c>
      <c r="E111" s="8">
        <v>0</v>
      </c>
      <c r="F111" s="8">
        <v>0</v>
      </c>
      <c r="G111" s="8">
        <v>0</v>
      </c>
      <c r="H111" s="8">
        <v>800</v>
      </c>
      <c r="I111" s="8">
        <v>0</v>
      </c>
      <c r="J111" s="8">
        <v>0</v>
      </c>
      <c r="K111" s="8">
        <v>0</v>
      </c>
      <c r="L111" s="8">
        <v>0</v>
      </c>
      <c r="M111" s="8">
        <v>0</v>
      </c>
      <c r="N111" s="8">
        <v>0</v>
      </c>
      <c r="O111" s="8">
        <v>0</v>
      </c>
      <c r="P111" s="8">
        <v>0</v>
      </c>
      <c r="Q111" s="8">
        <v>0</v>
      </c>
    </row>
    <row r="112" spans="1:17" x14ac:dyDescent="0.3">
      <c r="A112" s="13" t="s">
        <v>106</v>
      </c>
      <c r="B112" s="7" t="s">
        <v>160</v>
      </c>
      <c r="C112" s="8">
        <v>800</v>
      </c>
      <c r="D112" s="8">
        <v>800</v>
      </c>
      <c r="E112" s="8">
        <v>2400</v>
      </c>
      <c r="F112" s="8">
        <v>3200</v>
      </c>
      <c r="G112" s="8">
        <v>800</v>
      </c>
      <c r="H112" s="8">
        <v>444.444444444444</v>
      </c>
      <c r="I112" s="8">
        <v>0</v>
      </c>
      <c r="J112" s="8">
        <v>0</v>
      </c>
      <c r="K112" s="8">
        <v>0</v>
      </c>
      <c r="L112" s="8">
        <v>0</v>
      </c>
      <c r="M112" s="8">
        <v>0</v>
      </c>
      <c r="N112" s="8">
        <v>0</v>
      </c>
      <c r="O112" s="8">
        <v>0</v>
      </c>
      <c r="P112" s="8">
        <v>0</v>
      </c>
      <c r="Q112" s="8">
        <v>0</v>
      </c>
    </row>
    <row r="113" spans="1:17" x14ac:dyDescent="0.3">
      <c r="A113" s="13" t="s">
        <v>107</v>
      </c>
      <c r="B113" s="7" t="s">
        <v>160</v>
      </c>
      <c r="C113" s="8">
        <v>0</v>
      </c>
      <c r="D113" s="8">
        <v>0</v>
      </c>
      <c r="E113" s="8">
        <v>2400</v>
      </c>
      <c r="F113" s="8">
        <v>1600</v>
      </c>
      <c r="G113" s="8">
        <v>0</v>
      </c>
      <c r="H113" s="8">
        <v>800</v>
      </c>
      <c r="I113" s="8">
        <v>444.444444444444</v>
      </c>
      <c r="J113" s="8">
        <v>888.88888888888903</v>
      </c>
      <c r="K113" s="8">
        <v>1333.3333333333301</v>
      </c>
      <c r="L113" s="8">
        <v>0</v>
      </c>
      <c r="M113" s="8">
        <v>444.444444444444</v>
      </c>
      <c r="N113" s="8">
        <v>1600</v>
      </c>
      <c r="O113" s="8">
        <v>888.88888888888903</v>
      </c>
      <c r="P113" s="8">
        <v>1333.3333333333301</v>
      </c>
      <c r="Q113" s="8">
        <v>444.444444444444</v>
      </c>
    </row>
    <row r="114" spans="1:17" x14ac:dyDescent="0.3">
      <c r="A114" s="13" t="s">
        <v>108</v>
      </c>
      <c r="B114" s="7" t="s">
        <v>160</v>
      </c>
      <c r="C114" s="8">
        <v>0</v>
      </c>
      <c r="D114" s="8">
        <v>0</v>
      </c>
      <c r="E114" s="8">
        <v>0</v>
      </c>
      <c r="F114" s="8">
        <v>0</v>
      </c>
      <c r="G114" s="8">
        <v>888.88888888888903</v>
      </c>
      <c r="H114" s="8">
        <v>0</v>
      </c>
      <c r="I114" s="8">
        <v>0</v>
      </c>
      <c r="J114" s="8">
        <v>888.88888888888903</v>
      </c>
      <c r="K114" s="8">
        <v>0</v>
      </c>
      <c r="L114" s="8">
        <v>444.444444444444</v>
      </c>
      <c r="M114" s="8">
        <v>1600</v>
      </c>
      <c r="N114" s="8">
        <v>0</v>
      </c>
      <c r="O114" s="8">
        <v>0</v>
      </c>
      <c r="P114" s="8">
        <v>0</v>
      </c>
      <c r="Q114" s="8">
        <v>0</v>
      </c>
    </row>
    <row r="115" spans="1:17" x14ac:dyDescent="0.3">
      <c r="A115" s="18" t="s">
        <v>109</v>
      </c>
      <c r="B115" s="7" t="s">
        <v>161</v>
      </c>
      <c r="C115" s="8">
        <v>0</v>
      </c>
      <c r="D115" s="8">
        <v>444.444444444444</v>
      </c>
      <c r="E115" s="8">
        <v>0</v>
      </c>
      <c r="F115" s="8">
        <v>0</v>
      </c>
      <c r="G115" s="8">
        <v>0</v>
      </c>
      <c r="H115" s="8">
        <v>0</v>
      </c>
      <c r="I115" s="8">
        <v>0</v>
      </c>
      <c r="J115" s="8">
        <v>0</v>
      </c>
      <c r="K115" s="8">
        <v>0</v>
      </c>
      <c r="L115" s="8">
        <v>0</v>
      </c>
      <c r="M115" s="8">
        <v>0</v>
      </c>
      <c r="N115" s="8">
        <v>0</v>
      </c>
      <c r="O115" s="8">
        <v>0</v>
      </c>
      <c r="P115" s="8">
        <v>0</v>
      </c>
      <c r="Q115" s="8">
        <v>0</v>
      </c>
    </row>
    <row r="116" spans="1:17" x14ac:dyDescent="0.3">
      <c r="A116" s="13" t="s">
        <v>110</v>
      </c>
      <c r="B116" s="7" t="s">
        <v>160</v>
      </c>
      <c r="C116" s="8">
        <v>0</v>
      </c>
      <c r="D116" s="8">
        <v>0</v>
      </c>
      <c r="E116" s="8">
        <v>2400</v>
      </c>
      <c r="F116" s="8">
        <v>0</v>
      </c>
      <c r="G116" s="8">
        <v>0</v>
      </c>
      <c r="H116" s="8">
        <v>0</v>
      </c>
      <c r="I116" s="8">
        <v>0</v>
      </c>
      <c r="J116" s="8">
        <v>0</v>
      </c>
      <c r="K116" s="8">
        <v>0</v>
      </c>
      <c r="L116" s="8">
        <v>0</v>
      </c>
      <c r="M116" s="8">
        <v>0</v>
      </c>
      <c r="N116" s="8">
        <v>0</v>
      </c>
      <c r="O116" s="8">
        <v>0</v>
      </c>
      <c r="P116" s="8">
        <v>0</v>
      </c>
      <c r="Q116" s="8">
        <v>0</v>
      </c>
    </row>
    <row r="117" spans="1:17" x14ac:dyDescent="0.3">
      <c r="A117" s="13" t="s">
        <v>111</v>
      </c>
      <c r="B117" s="7" t="s">
        <v>160</v>
      </c>
      <c r="C117" s="8">
        <v>0</v>
      </c>
      <c r="D117" s="8">
        <v>0</v>
      </c>
      <c r="E117" s="8">
        <v>0</v>
      </c>
      <c r="F117" s="8">
        <v>0</v>
      </c>
      <c r="G117" s="8">
        <v>0</v>
      </c>
      <c r="H117" s="8">
        <v>1600</v>
      </c>
      <c r="I117" s="8">
        <v>0</v>
      </c>
      <c r="J117" s="8">
        <v>0</v>
      </c>
      <c r="K117" s="8">
        <v>0</v>
      </c>
      <c r="L117" s="8">
        <v>0</v>
      </c>
      <c r="M117" s="8">
        <v>0</v>
      </c>
      <c r="N117" s="8">
        <v>0</v>
      </c>
      <c r="O117" s="8">
        <v>0</v>
      </c>
      <c r="P117" s="8">
        <v>0</v>
      </c>
      <c r="Q117" s="8">
        <v>0</v>
      </c>
    </row>
    <row r="118" spans="1:17" x14ac:dyDescent="0.3">
      <c r="A118" s="12" t="s">
        <v>112</v>
      </c>
      <c r="B118" s="7" t="s">
        <v>161</v>
      </c>
      <c r="C118" s="8">
        <v>0</v>
      </c>
      <c r="D118" s="8">
        <v>0</v>
      </c>
      <c r="E118" s="8">
        <v>17600</v>
      </c>
      <c r="F118" s="8">
        <v>0</v>
      </c>
      <c r="G118" s="8">
        <v>0</v>
      </c>
      <c r="H118" s="8">
        <v>0</v>
      </c>
      <c r="I118" s="8">
        <v>0</v>
      </c>
      <c r="J118" s="8">
        <v>0</v>
      </c>
      <c r="K118" s="8">
        <v>0</v>
      </c>
      <c r="L118" s="8">
        <v>0</v>
      </c>
      <c r="M118" s="8">
        <v>0</v>
      </c>
      <c r="N118" s="8">
        <v>0</v>
      </c>
      <c r="O118" s="8">
        <v>0</v>
      </c>
      <c r="P118" s="8">
        <v>0</v>
      </c>
      <c r="Q118" s="8">
        <v>0</v>
      </c>
    </row>
    <row r="119" spans="1:17" x14ac:dyDescent="0.3">
      <c r="A119" s="12" t="s">
        <v>113</v>
      </c>
      <c r="B119" s="7" t="s">
        <v>161</v>
      </c>
      <c r="C119" s="8">
        <v>0</v>
      </c>
      <c r="D119" s="8">
        <v>0</v>
      </c>
      <c r="E119" s="8">
        <v>5738.8809182199902</v>
      </c>
      <c r="F119" s="8">
        <v>0</v>
      </c>
      <c r="G119" s="8">
        <v>0</v>
      </c>
      <c r="H119" s="8">
        <v>0</v>
      </c>
      <c r="I119" s="8">
        <v>0</v>
      </c>
      <c r="J119" s="8">
        <v>0</v>
      </c>
      <c r="K119" s="8">
        <v>0</v>
      </c>
      <c r="L119" s="8">
        <v>0</v>
      </c>
      <c r="M119" s="8">
        <v>0</v>
      </c>
      <c r="N119" s="8">
        <v>0</v>
      </c>
      <c r="O119" s="8">
        <v>0</v>
      </c>
      <c r="P119" s="8">
        <v>0</v>
      </c>
      <c r="Q119" s="8">
        <v>0</v>
      </c>
    </row>
    <row r="120" spans="1:17" x14ac:dyDescent="0.3">
      <c r="A120" s="12" t="s">
        <v>114</v>
      </c>
      <c r="B120" s="7" t="s">
        <v>161</v>
      </c>
      <c r="C120" s="8">
        <v>0</v>
      </c>
      <c r="D120" s="8">
        <v>2400</v>
      </c>
      <c r="E120" s="8">
        <v>0</v>
      </c>
      <c r="F120" s="8">
        <v>0</v>
      </c>
      <c r="G120" s="8">
        <v>0</v>
      </c>
      <c r="H120" s="8">
        <v>0</v>
      </c>
      <c r="I120" s="8">
        <v>0</v>
      </c>
      <c r="J120" s="8">
        <v>0</v>
      </c>
      <c r="K120" s="8">
        <v>0</v>
      </c>
      <c r="L120" s="8">
        <v>0</v>
      </c>
      <c r="M120" s="8">
        <v>0</v>
      </c>
      <c r="N120" s="8">
        <v>0</v>
      </c>
      <c r="O120" s="8">
        <v>0</v>
      </c>
      <c r="P120" s="8">
        <v>0</v>
      </c>
      <c r="Q120" s="8">
        <v>0</v>
      </c>
    </row>
    <row r="121" spans="1:17" x14ac:dyDescent="0.3">
      <c r="A121" s="13" t="s">
        <v>115</v>
      </c>
      <c r="B121" s="7" t="s">
        <v>161</v>
      </c>
      <c r="C121" s="8">
        <v>0</v>
      </c>
      <c r="D121" s="8">
        <v>11477.76183644</v>
      </c>
      <c r="E121" s="8">
        <v>0</v>
      </c>
      <c r="F121" s="8">
        <v>0</v>
      </c>
      <c r="G121" s="8">
        <v>5738.8809182199902</v>
      </c>
      <c r="H121" s="8">
        <v>800</v>
      </c>
      <c r="I121" s="8">
        <v>0</v>
      </c>
      <c r="J121" s="8">
        <v>0</v>
      </c>
      <c r="K121" s="8">
        <v>0</v>
      </c>
      <c r="L121" s="8">
        <v>0</v>
      </c>
      <c r="M121" s="8">
        <v>0</v>
      </c>
      <c r="N121" s="8">
        <v>0</v>
      </c>
      <c r="O121" s="8">
        <v>0</v>
      </c>
      <c r="P121" s="8">
        <v>0</v>
      </c>
      <c r="Q121" s="8">
        <v>0</v>
      </c>
    </row>
    <row r="122" spans="1:17" x14ac:dyDescent="0.3">
      <c r="A122" s="18" t="s">
        <v>116</v>
      </c>
      <c r="B122" s="7" t="s">
        <v>163</v>
      </c>
      <c r="C122" s="8">
        <v>0</v>
      </c>
      <c r="D122" s="8">
        <v>0</v>
      </c>
      <c r="E122" s="8">
        <v>0</v>
      </c>
      <c r="F122" s="8">
        <v>0</v>
      </c>
      <c r="G122" s="8">
        <v>0</v>
      </c>
      <c r="H122" s="8">
        <v>0</v>
      </c>
      <c r="I122" s="8">
        <v>0</v>
      </c>
      <c r="J122" s="8">
        <v>3188.2671767888801</v>
      </c>
      <c r="K122" s="8">
        <v>0</v>
      </c>
      <c r="L122" s="8">
        <v>5738.8809182199902</v>
      </c>
      <c r="M122" s="8">
        <v>0</v>
      </c>
      <c r="N122" s="8">
        <v>0</v>
      </c>
      <c r="O122" s="8">
        <v>0</v>
      </c>
      <c r="P122" s="8">
        <v>0</v>
      </c>
      <c r="Q122" s="8">
        <v>0</v>
      </c>
    </row>
    <row r="123" spans="1:17" x14ac:dyDescent="0.3">
      <c r="A123" s="12" t="s">
        <v>117</v>
      </c>
      <c r="B123" s="7" t="s">
        <v>161</v>
      </c>
      <c r="C123" s="8">
        <v>0</v>
      </c>
      <c r="D123" s="8">
        <v>0</v>
      </c>
      <c r="E123" s="8">
        <v>0</v>
      </c>
      <c r="F123" s="8">
        <v>0</v>
      </c>
      <c r="G123" s="8">
        <v>0</v>
      </c>
      <c r="H123" s="8">
        <v>0</v>
      </c>
      <c r="I123" s="8">
        <v>0</v>
      </c>
      <c r="J123" s="8">
        <v>0</v>
      </c>
      <c r="K123" s="8">
        <v>0</v>
      </c>
      <c r="L123" s="8">
        <v>0</v>
      </c>
      <c r="M123" s="8">
        <v>444.444444444444</v>
      </c>
      <c r="N123" s="8">
        <v>0</v>
      </c>
      <c r="O123" s="8">
        <v>0</v>
      </c>
      <c r="P123" s="8">
        <v>0</v>
      </c>
      <c r="Q123" s="8">
        <v>0</v>
      </c>
    </row>
    <row r="124" spans="1:17" x14ac:dyDescent="0.3">
      <c r="A124" s="12" t="s">
        <v>118</v>
      </c>
      <c r="B124" s="7" t="s">
        <v>161</v>
      </c>
      <c r="C124" s="8">
        <v>0</v>
      </c>
      <c r="D124" s="8">
        <v>0</v>
      </c>
      <c r="E124" s="8">
        <v>0</v>
      </c>
      <c r="F124" s="8">
        <v>0</v>
      </c>
      <c r="G124" s="8">
        <v>5738.8809182199902</v>
      </c>
      <c r="H124" s="8">
        <v>0</v>
      </c>
      <c r="I124" s="8">
        <v>0</v>
      </c>
      <c r="J124" s="8">
        <v>0</v>
      </c>
      <c r="K124" s="8">
        <v>0</v>
      </c>
      <c r="L124" s="8">
        <v>0</v>
      </c>
      <c r="M124" s="8">
        <v>0</v>
      </c>
      <c r="N124" s="8">
        <v>0</v>
      </c>
      <c r="O124" s="8">
        <v>0</v>
      </c>
      <c r="P124" s="8">
        <v>0</v>
      </c>
      <c r="Q124" s="8">
        <v>0</v>
      </c>
    </row>
    <row r="125" spans="1:17" x14ac:dyDescent="0.3">
      <c r="A125" s="12" t="s">
        <v>119</v>
      </c>
      <c r="B125" s="7" t="s">
        <v>161</v>
      </c>
      <c r="C125" s="8">
        <v>0</v>
      </c>
      <c r="D125" s="8">
        <v>1600</v>
      </c>
      <c r="E125" s="8">
        <v>0</v>
      </c>
      <c r="F125" s="8">
        <v>0</v>
      </c>
      <c r="G125" s="8">
        <v>0</v>
      </c>
      <c r="H125" s="8">
        <v>0</v>
      </c>
      <c r="I125" s="8">
        <v>0</v>
      </c>
      <c r="J125" s="8">
        <v>0</v>
      </c>
      <c r="K125" s="8">
        <v>0</v>
      </c>
      <c r="L125" s="8">
        <v>444.444444444444</v>
      </c>
      <c r="M125" s="8">
        <v>0</v>
      </c>
      <c r="N125" s="8">
        <v>0</v>
      </c>
      <c r="O125" s="8">
        <v>800</v>
      </c>
      <c r="P125" s="8">
        <v>0</v>
      </c>
      <c r="Q125" s="8">
        <v>0</v>
      </c>
    </row>
    <row r="126" spans="1:17" x14ac:dyDescent="0.3">
      <c r="A126" s="12" t="s">
        <v>120</v>
      </c>
      <c r="B126" s="7" t="s">
        <v>161</v>
      </c>
      <c r="C126" s="8">
        <v>0</v>
      </c>
      <c r="D126" s="8">
        <v>0</v>
      </c>
      <c r="E126" s="8">
        <v>800</v>
      </c>
      <c r="F126" s="8">
        <v>0</v>
      </c>
      <c r="G126" s="8">
        <v>0</v>
      </c>
      <c r="H126" s="8">
        <v>0</v>
      </c>
      <c r="I126" s="8">
        <v>0</v>
      </c>
      <c r="J126" s="8">
        <v>0</v>
      </c>
      <c r="K126" s="8">
        <v>0</v>
      </c>
      <c r="L126" s="8">
        <v>0</v>
      </c>
      <c r="M126" s="8">
        <v>0</v>
      </c>
      <c r="N126" s="8">
        <v>0</v>
      </c>
      <c r="O126" s="8">
        <v>15200</v>
      </c>
      <c r="P126" s="8">
        <v>0</v>
      </c>
      <c r="Q126" s="8">
        <v>1600</v>
      </c>
    </row>
    <row r="127" spans="1:17" x14ac:dyDescent="0.3">
      <c r="A127" s="12" t="s">
        <v>121</v>
      </c>
      <c r="B127" s="7" t="s">
        <v>161</v>
      </c>
      <c r="C127" s="8">
        <v>0</v>
      </c>
      <c r="D127" s="8">
        <v>0</v>
      </c>
      <c r="E127" s="8">
        <v>0</v>
      </c>
      <c r="F127" s="8">
        <v>0</v>
      </c>
      <c r="G127" s="8">
        <v>800</v>
      </c>
      <c r="H127" s="8">
        <v>0</v>
      </c>
      <c r="I127" s="8">
        <v>0</v>
      </c>
      <c r="J127" s="8">
        <v>0</v>
      </c>
      <c r="K127" s="8">
        <v>0</v>
      </c>
      <c r="L127" s="8">
        <v>0</v>
      </c>
      <c r="M127" s="8">
        <v>0</v>
      </c>
      <c r="N127" s="8">
        <v>0</v>
      </c>
      <c r="O127" s="8">
        <v>0</v>
      </c>
      <c r="P127" s="8">
        <v>0</v>
      </c>
      <c r="Q127" s="8">
        <v>0</v>
      </c>
    </row>
    <row r="128" spans="1:17" x14ac:dyDescent="0.3">
      <c r="A128" s="12" t="s">
        <v>122</v>
      </c>
      <c r="B128" s="7" t="s">
        <v>161</v>
      </c>
      <c r="C128" s="8">
        <v>0</v>
      </c>
      <c r="D128" s="8">
        <v>0</v>
      </c>
      <c r="E128" s="8">
        <v>0</v>
      </c>
      <c r="F128" s="8">
        <v>0</v>
      </c>
      <c r="G128" s="8">
        <v>0</v>
      </c>
      <c r="H128" s="8">
        <v>0</v>
      </c>
      <c r="I128" s="8">
        <v>0</v>
      </c>
      <c r="J128" s="8">
        <v>0</v>
      </c>
      <c r="K128" s="8">
        <v>0</v>
      </c>
      <c r="L128" s="8">
        <v>0</v>
      </c>
      <c r="M128" s="8">
        <v>0</v>
      </c>
      <c r="N128" s="8">
        <v>0</v>
      </c>
      <c r="O128" s="8">
        <v>800</v>
      </c>
      <c r="P128" s="8">
        <v>0</v>
      </c>
      <c r="Q128" s="8">
        <v>0</v>
      </c>
    </row>
    <row r="129" spans="1:17" x14ac:dyDescent="0.3">
      <c r="A129" s="12" t="s">
        <v>123</v>
      </c>
      <c r="B129" s="7" t="s">
        <v>161</v>
      </c>
      <c r="C129" s="8">
        <v>0</v>
      </c>
      <c r="D129" s="8">
        <v>0</v>
      </c>
      <c r="E129" s="8">
        <v>800</v>
      </c>
      <c r="F129" s="8">
        <v>0</v>
      </c>
      <c r="G129" s="8">
        <v>0</v>
      </c>
      <c r="H129" s="8">
        <v>0</v>
      </c>
      <c r="I129" s="8">
        <v>0</v>
      </c>
      <c r="J129" s="8">
        <v>0</v>
      </c>
      <c r="K129" s="8">
        <v>0</v>
      </c>
      <c r="L129" s="8">
        <v>0</v>
      </c>
      <c r="M129" s="8">
        <v>0</v>
      </c>
      <c r="N129" s="8">
        <v>0</v>
      </c>
      <c r="O129" s="8">
        <v>0</v>
      </c>
      <c r="P129" s="8">
        <v>0</v>
      </c>
      <c r="Q129" s="8">
        <v>0</v>
      </c>
    </row>
    <row r="130" spans="1:17" x14ac:dyDescent="0.3">
      <c r="A130" s="12" t="s">
        <v>124</v>
      </c>
      <c r="B130" s="7" t="s">
        <v>161</v>
      </c>
      <c r="C130" s="8">
        <v>0</v>
      </c>
      <c r="D130" s="8">
        <v>0</v>
      </c>
      <c r="E130" s="8">
        <v>0</v>
      </c>
      <c r="F130" s="8">
        <v>800</v>
      </c>
      <c r="G130" s="8">
        <v>0</v>
      </c>
      <c r="H130" s="8">
        <v>0</v>
      </c>
      <c r="I130" s="8">
        <v>0</v>
      </c>
      <c r="J130" s="8">
        <v>0</v>
      </c>
      <c r="K130" s="8">
        <v>0</v>
      </c>
      <c r="L130" s="8">
        <v>0</v>
      </c>
      <c r="M130" s="8">
        <v>0</v>
      </c>
      <c r="N130" s="8">
        <v>0</v>
      </c>
      <c r="O130" s="8">
        <v>0</v>
      </c>
      <c r="P130" s="8">
        <v>0</v>
      </c>
      <c r="Q130" s="8">
        <v>0</v>
      </c>
    </row>
    <row r="131" spans="1:17" x14ac:dyDescent="0.3">
      <c r="A131" s="13" t="s">
        <v>125</v>
      </c>
      <c r="B131" s="7" t="s">
        <v>161</v>
      </c>
      <c r="C131" s="8">
        <v>0</v>
      </c>
      <c r="D131" s="8">
        <v>0</v>
      </c>
      <c r="E131" s="8">
        <v>800</v>
      </c>
      <c r="F131" s="8">
        <v>0</v>
      </c>
      <c r="G131" s="8">
        <v>0</v>
      </c>
      <c r="H131" s="8">
        <v>0</v>
      </c>
      <c r="I131" s="8">
        <v>0</v>
      </c>
      <c r="J131" s="8">
        <v>0</v>
      </c>
      <c r="K131" s="8">
        <v>0</v>
      </c>
      <c r="L131" s="8">
        <v>0</v>
      </c>
      <c r="M131" s="8">
        <v>0</v>
      </c>
      <c r="N131" s="8">
        <v>0</v>
      </c>
      <c r="O131" s="8">
        <v>0</v>
      </c>
      <c r="P131" s="8">
        <v>0</v>
      </c>
      <c r="Q131" s="8">
        <v>0</v>
      </c>
    </row>
    <row r="132" spans="1:17" x14ac:dyDescent="0.3">
      <c r="A132" s="12" t="s">
        <v>126</v>
      </c>
      <c r="B132" s="7" t="s">
        <v>161</v>
      </c>
      <c r="C132" s="8">
        <v>0</v>
      </c>
      <c r="D132" s="8">
        <v>0</v>
      </c>
      <c r="E132" s="8">
        <v>0</v>
      </c>
      <c r="F132" s="8">
        <v>0</v>
      </c>
      <c r="G132" s="8">
        <v>0</v>
      </c>
      <c r="H132" s="8">
        <v>0</v>
      </c>
      <c r="I132" s="8">
        <v>0</v>
      </c>
      <c r="J132" s="8">
        <v>0</v>
      </c>
      <c r="K132" s="8">
        <v>0</v>
      </c>
      <c r="L132" s="8">
        <v>888.88888888888903</v>
      </c>
      <c r="M132" s="8">
        <v>0</v>
      </c>
      <c r="N132" s="8">
        <v>444.444444444444</v>
      </c>
      <c r="O132" s="8">
        <v>0</v>
      </c>
      <c r="P132" s="8">
        <v>0</v>
      </c>
      <c r="Q132" s="8">
        <v>0</v>
      </c>
    </row>
    <row r="133" spans="1:17" x14ac:dyDescent="0.3">
      <c r="A133" s="12" t="s">
        <v>127</v>
      </c>
      <c r="B133" s="7" t="s">
        <v>161</v>
      </c>
      <c r="C133" s="8">
        <v>0</v>
      </c>
      <c r="D133" s="8">
        <v>0</v>
      </c>
      <c r="E133" s="8">
        <v>4800</v>
      </c>
      <c r="F133" s="8">
        <v>1600</v>
      </c>
      <c r="G133" s="8">
        <v>1600</v>
      </c>
      <c r="H133" s="8">
        <v>2400</v>
      </c>
      <c r="I133" s="8">
        <v>0</v>
      </c>
      <c r="J133" s="8">
        <v>0</v>
      </c>
      <c r="K133" s="8">
        <v>0</v>
      </c>
      <c r="L133" s="8">
        <v>0</v>
      </c>
      <c r="M133" s="8">
        <v>0</v>
      </c>
      <c r="N133" s="8">
        <v>0</v>
      </c>
      <c r="O133" s="8">
        <v>0</v>
      </c>
      <c r="P133" s="8">
        <v>0</v>
      </c>
      <c r="Q133" s="8">
        <v>0</v>
      </c>
    </row>
    <row r="134" spans="1:17" x14ac:dyDescent="0.3">
      <c r="A134" s="12" t="s">
        <v>128</v>
      </c>
      <c r="B134" s="7" t="s">
        <v>161</v>
      </c>
      <c r="C134" s="8">
        <v>0</v>
      </c>
      <c r="D134" s="8">
        <v>800</v>
      </c>
      <c r="E134" s="8">
        <v>0</v>
      </c>
      <c r="F134" s="8">
        <v>0</v>
      </c>
      <c r="G134" s="8">
        <v>0</v>
      </c>
      <c r="H134" s="8">
        <v>0</v>
      </c>
      <c r="I134" s="8">
        <v>0</v>
      </c>
      <c r="J134" s="8">
        <v>0</v>
      </c>
      <c r="K134" s="8">
        <v>0</v>
      </c>
      <c r="L134" s="8">
        <v>0</v>
      </c>
      <c r="M134" s="8">
        <v>0</v>
      </c>
      <c r="N134" s="8">
        <v>0</v>
      </c>
      <c r="O134" s="8">
        <v>0</v>
      </c>
      <c r="P134" s="8">
        <v>0</v>
      </c>
      <c r="Q134" s="8">
        <v>0</v>
      </c>
    </row>
    <row r="135" spans="1:17" x14ac:dyDescent="0.3">
      <c r="A135" s="12" t="s">
        <v>129</v>
      </c>
      <c r="B135" s="7" t="s">
        <v>160</v>
      </c>
      <c r="C135" s="8">
        <v>0</v>
      </c>
      <c r="D135" s="8">
        <v>2400</v>
      </c>
      <c r="E135" s="8">
        <v>6400</v>
      </c>
      <c r="F135" s="8">
        <v>1600</v>
      </c>
      <c r="G135" s="8">
        <v>0</v>
      </c>
      <c r="H135" s="8">
        <v>4800</v>
      </c>
      <c r="I135" s="8">
        <v>888.88888888888903</v>
      </c>
      <c r="J135" s="8">
        <v>0</v>
      </c>
      <c r="K135" s="8">
        <v>0</v>
      </c>
      <c r="L135" s="8">
        <v>8000</v>
      </c>
      <c r="M135" s="8">
        <v>800</v>
      </c>
      <c r="N135" s="8">
        <v>0</v>
      </c>
      <c r="O135" s="8">
        <v>0</v>
      </c>
      <c r="P135" s="8">
        <v>0</v>
      </c>
      <c r="Q135" s="8">
        <v>800</v>
      </c>
    </row>
    <row r="136" spans="1:17" x14ac:dyDescent="0.3">
      <c r="A136" s="12" t="s">
        <v>130</v>
      </c>
      <c r="B136" s="7" t="s">
        <v>160</v>
      </c>
      <c r="C136" s="8">
        <v>294117.647058698</v>
      </c>
      <c r="D136" s="8">
        <v>147058.823529349</v>
      </c>
      <c r="E136" s="8">
        <v>0</v>
      </c>
      <c r="F136" s="8">
        <v>0</v>
      </c>
      <c r="G136" s="8">
        <v>29411.764705869798</v>
      </c>
      <c r="H136" s="8">
        <v>0</v>
      </c>
      <c r="I136" s="8">
        <v>32679.738562077499</v>
      </c>
      <c r="J136" s="8">
        <v>16339.8692810388</v>
      </c>
      <c r="K136" s="8">
        <v>16339.8692810388</v>
      </c>
      <c r="L136" s="8">
        <v>441176.47058804601</v>
      </c>
      <c r="M136" s="8">
        <v>58823.529411739502</v>
      </c>
      <c r="N136" s="8">
        <v>264705.88235282799</v>
      </c>
      <c r="O136" s="8">
        <v>1147058.8235289201</v>
      </c>
      <c r="P136" s="8">
        <v>397350.993377426</v>
      </c>
      <c r="Q136" s="8">
        <v>29411.764705869798</v>
      </c>
    </row>
    <row r="137" spans="1:17" x14ac:dyDescent="0.3">
      <c r="A137" s="13" t="s">
        <v>131</v>
      </c>
      <c r="B137" s="7" t="s">
        <v>160</v>
      </c>
      <c r="C137" s="8">
        <v>0</v>
      </c>
      <c r="D137" s="8">
        <v>0</v>
      </c>
      <c r="E137" s="8">
        <v>1600</v>
      </c>
      <c r="F137" s="8">
        <v>0</v>
      </c>
      <c r="G137" s="8">
        <v>0</v>
      </c>
      <c r="H137" s="8">
        <v>0</v>
      </c>
      <c r="I137" s="8">
        <v>0</v>
      </c>
      <c r="J137" s="8">
        <v>0</v>
      </c>
      <c r="K137" s="8">
        <v>0</v>
      </c>
      <c r="L137" s="8">
        <v>0</v>
      </c>
      <c r="M137" s="8">
        <v>0</v>
      </c>
      <c r="N137" s="8">
        <v>0</v>
      </c>
      <c r="O137" s="8">
        <v>0</v>
      </c>
      <c r="P137" s="8">
        <v>0</v>
      </c>
      <c r="Q137" s="8">
        <v>2400</v>
      </c>
    </row>
    <row r="138" spans="1:17" x14ac:dyDescent="0.3">
      <c r="A138" s="12" t="s">
        <v>132</v>
      </c>
      <c r="B138" s="7" t="s">
        <v>160</v>
      </c>
      <c r="C138" s="8">
        <v>3200</v>
      </c>
      <c r="D138" s="8">
        <v>3200</v>
      </c>
      <c r="E138" s="8">
        <v>3200</v>
      </c>
      <c r="F138" s="8">
        <v>0</v>
      </c>
      <c r="G138" s="8">
        <v>3200</v>
      </c>
      <c r="H138" s="8">
        <v>0</v>
      </c>
      <c r="I138" s="8">
        <v>0</v>
      </c>
      <c r="J138" s="8">
        <v>0</v>
      </c>
      <c r="K138" s="8">
        <v>0</v>
      </c>
      <c r="L138" s="8">
        <v>3200</v>
      </c>
      <c r="M138" s="8">
        <v>14400</v>
      </c>
      <c r="N138" s="8">
        <v>16000</v>
      </c>
      <c r="O138" s="8">
        <v>55200</v>
      </c>
      <c r="P138" s="8">
        <v>0</v>
      </c>
      <c r="Q138" s="8">
        <v>0</v>
      </c>
    </row>
    <row r="139" spans="1:17" x14ac:dyDescent="0.3">
      <c r="A139" s="13" t="s">
        <v>133</v>
      </c>
      <c r="B139" s="7" t="s">
        <v>160</v>
      </c>
      <c r="C139" s="8">
        <v>0</v>
      </c>
      <c r="D139" s="8">
        <v>0</v>
      </c>
      <c r="E139" s="8">
        <v>0</v>
      </c>
      <c r="F139" s="8">
        <v>0</v>
      </c>
      <c r="G139" s="8">
        <v>0</v>
      </c>
      <c r="H139" s="8">
        <v>0</v>
      </c>
      <c r="I139" s="8">
        <v>0</v>
      </c>
      <c r="J139" s="8">
        <v>6376.5343535777602</v>
      </c>
      <c r="K139" s="8">
        <v>0</v>
      </c>
      <c r="L139" s="8">
        <v>0</v>
      </c>
      <c r="M139" s="8">
        <v>0</v>
      </c>
      <c r="N139" s="8">
        <v>0</v>
      </c>
      <c r="O139" s="8">
        <v>0</v>
      </c>
      <c r="P139" s="8">
        <v>0</v>
      </c>
      <c r="Q139" s="8">
        <v>0</v>
      </c>
    </row>
    <row r="140" spans="1:17" x14ac:dyDescent="0.3">
      <c r="A140" s="13" t="s">
        <v>134</v>
      </c>
      <c r="B140" s="7" t="s">
        <v>160</v>
      </c>
      <c r="C140" s="8">
        <v>0</v>
      </c>
      <c r="D140" s="8">
        <v>0</v>
      </c>
      <c r="E140" s="8">
        <v>0</v>
      </c>
      <c r="F140" s="8">
        <v>0</v>
      </c>
      <c r="G140" s="8">
        <v>800</v>
      </c>
      <c r="H140" s="8">
        <v>0</v>
      </c>
      <c r="I140" s="8">
        <v>0</v>
      </c>
      <c r="J140" s="8">
        <v>0</v>
      </c>
      <c r="K140" s="8">
        <v>0</v>
      </c>
      <c r="L140" s="8">
        <v>0</v>
      </c>
      <c r="M140" s="8">
        <v>0</v>
      </c>
      <c r="N140" s="8">
        <v>0</v>
      </c>
      <c r="O140" s="8">
        <v>0</v>
      </c>
      <c r="P140" s="8">
        <v>0</v>
      </c>
      <c r="Q140" s="8">
        <v>0</v>
      </c>
    </row>
    <row r="141" spans="1:17" x14ac:dyDescent="0.3">
      <c r="A141" s="12" t="s">
        <v>135</v>
      </c>
      <c r="B141" s="7" t="s">
        <v>163</v>
      </c>
      <c r="C141" s="8">
        <v>0</v>
      </c>
      <c r="D141" s="8">
        <v>0</v>
      </c>
      <c r="E141" s="8">
        <v>0</v>
      </c>
      <c r="F141" s="8">
        <v>0</v>
      </c>
      <c r="G141" s="8">
        <v>0</v>
      </c>
      <c r="H141" s="8">
        <v>5738.8809182199902</v>
      </c>
      <c r="I141" s="8">
        <v>0</v>
      </c>
      <c r="J141" s="8">
        <v>3188.2671767888801</v>
      </c>
      <c r="K141" s="8">
        <v>0</v>
      </c>
      <c r="L141" s="8">
        <v>0</v>
      </c>
      <c r="M141" s="8">
        <v>0</v>
      </c>
      <c r="N141" s="8">
        <v>0</v>
      </c>
      <c r="O141" s="8">
        <v>0</v>
      </c>
      <c r="P141" s="8">
        <v>3121.0986267154599</v>
      </c>
      <c r="Q141" s="8">
        <v>0</v>
      </c>
    </row>
    <row r="142" spans="1:17" x14ac:dyDescent="0.3">
      <c r="A142" s="12" t="s">
        <v>136</v>
      </c>
      <c r="B142" s="7" t="s">
        <v>163</v>
      </c>
      <c r="C142" s="8">
        <v>0</v>
      </c>
      <c r="D142" s="8">
        <v>0</v>
      </c>
      <c r="E142" s="8">
        <v>58823.529411739502</v>
      </c>
      <c r="F142" s="8">
        <v>29411.764705869798</v>
      </c>
      <c r="G142" s="8">
        <v>29411.764705869798</v>
      </c>
      <c r="H142" s="8">
        <v>0</v>
      </c>
      <c r="I142" s="8">
        <v>0</v>
      </c>
      <c r="J142" s="8">
        <v>0</v>
      </c>
      <c r="K142" s="8">
        <v>0</v>
      </c>
      <c r="L142" s="8">
        <v>0</v>
      </c>
      <c r="M142" s="8">
        <v>0</v>
      </c>
      <c r="N142" s="8">
        <v>0</v>
      </c>
      <c r="O142" s="8">
        <v>29411.764705869798</v>
      </c>
      <c r="P142" s="8">
        <v>0</v>
      </c>
      <c r="Q142" s="8">
        <v>0</v>
      </c>
    </row>
    <row r="143" spans="1:17" x14ac:dyDescent="0.3">
      <c r="A143" s="12" t="s">
        <v>137</v>
      </c>
      <c r="B143" s="7" t="s">
        <v>163</v>
      </c>
      <c r="C143" s="8">
        <v>0</v>
      </c>
      <c r="D143" s="8">
        <v>0</v>
      </c>
      <c r="E143" s="8">
        <v>0</v>
      </c>
      <c r="F143" s="8">
        <v>0</v>
      </c>
      <c r="G143" s="8">
        <v>0</v>
      </c>
      <c r="H143" s="8">
        <v>5738.8809182199902</v>
      </c>
      <c r="I143" s="8">
        <v>0</v>
      </c>
      <c r="J143" s="8">
        <v>0</v>
      </c>
      <c r="K143" s="8">
        <v>0</v>
      </c>
      <c r="L143" s="8">
        <v>0</v>
      </c>
      <c r="M143" s="8">
        <v>0</v>
      </c>
      <c r="N143" s="8">
        <v>0</v>
      </c>
      <c r="O143" s="8">
        <v>0</v>
      </c>
      <c r="P143" s="8">
        <v>0</v>
      </c>
      <c r="Q143" s="8">
        <v>0</v>
      </c>
    </row>
    <row r="144" spans="1:17" x14ac:dyDescent="0.3">
      <c r="A144" s="18" t="s">
        <v>138</v>
      </c>
      <c r="B144" s="7" t="s">
        <v>163</v>
      </c>
      <c r="C144" s="8">
        <v>0</v>
      </c>
      <c r="D144" s="8">
        <v>0</v>
      </c>
      <c r="E144" s="8">
        <v>5738.8809182199902</v>
      </c>
      <c r="F144" s="8">
        <v>5738.8809182199902</v>
      </c>
      <c r="G144" s="8">
        <v>0</v>
      </c>
      <c r="H144" s="8">
        <v>0</v>
      </c>
      <c r="I144" s="8">
        <v>0</v>
      </c>
      <c r="J144" s="8">
        <v>0</v>
      </c>
      <c r="K144" s="8">
        <v>0</v>
      </c>
      <c r="L144" s="8">
        <v>0</v>
      </c>
      <c r="M144" s="8">
        <v>0</v>
      </c>
      <c r="N144" s="8">
        <v>0</v>
      </c>
      <c r="O144" s="8">
        <v>0</v>
      </c>
      <c r="P144" s="8">
        <v>0</v>
      </c>
      <c r="Q144" s="8">
        <v>0</v>
      </c>
    </row>
    <row r="145" spans="1:17" x14ac:dyDescent="0.3">
      <c r="A145" s="18" t="s">
        <v>139</v>
      </c>
      <c r="B145" s="7" t="s">
        <v>163</v>
      </c>
      <c r="C145" s="8">
        <v>0</v>
      </c>
      <c r="D145" s="8">
        <v>5738.8809182199902</v>
      </c>
      <c r="E145" s="8">
        <v>17216.642754659999</v>
      </c>
      <c r="F145" s="8">
        <v>0</v>
      </c>
      <c r="G145" s="8">
        <v>0</v>
      </c>
      <c r="H145" s="8">
        <v>0</v>
      </c>
      <c r="I145" s="8">
        <v>0</v>
      </c>
      <c r="J145" s="8">
        <v>0</v>
      </c>
      <c r="K145" s="8">
        <v>0</v>
      </c>
      <c r="L145" s="8">
        <v>0</v>
      </c>
      <c r="M145" s="8">
        <v>0</v>
      </c>
      <c r="N145" s="8">
        <v>0</v>
      </c>
      <c r="O145" s="8">
        <v>0</v>
      </c>
      <c r="P145" s="8">
        <v>0</v>
      </c>
      <c r="Q145" s="8">
        <v>0</v>
      </c>
    </row>
    <row r="146" spans="1:17" x14ac:dyDescent="0.3">
      <c r="A146" s="13" t="s">
        <v>140</v>
      </c>
      <c r="B146" s="7" t="s">
        <v>160</v>
      </c>
      <c r="C146" s="8">
        <v>0</v>
      </c>
      <c r="D146" s="8">
        <v>0</v>
      </c>
      <c r="E146" s="8">
        <v>0</v>
      </c>
      <c r="F146" s="8">
        <v>0</v>
      </c>
      <c r="G146" s="8">
        <v>0</v>
      </c>
      <c r="H146" s="8">
        <v>0</v>
      </c>
      <c r="I146" s="8">
        <v>4444.4444444444398</v>
      </c>
      <c r="J146" s="8">
        <v>0</v>
      </c>
      <c r="K146" s="8">
        <v>888.88888888888903</v>
      </c>
      <c r="L146" s="8">
        <v>0</v>
      </c>
      <c r="M146" s="8">
        <v>0</v>
      </c>
      <c r="N146" s="8">
        <v>0</v>
      </c>
      <c r="O146" s="8">
        <v>800</v>
      </c>
      <c r="P146" s="8">
        <v>2400</v>
      </c>
      <c r="Q146" s="8">
        <v>0</v>
      </c>
    </row>
    <row r="147" spans="1:17" x14ac:dyDescent="0.3">
      <c r="A147" s="13" t="s">
        <v>141</v>
      </c>
      <c r="B147" s="7" t="s">
        <v>160</v>
      </c>
      <c r="C147" s="8">
        <v>5738.8809182199902</v>
      </c>
      <c r="D147" s="8">
        <v>0</v>
      </c>
      <c r="E147" s="8">
        <v>0</v>
      </c>
      <c r="F147" s="8">
        <v>0</v>
      </c>
      <c r="G147" s="8">
        <v>0</v>
      </c>
      <c r="H147" s="8">
        <v>0</v>
      </c>
      <c r="I147" s="8">
        <v>0</v>
      </c>
      <c r="J147" s="8">
        <v>0</v>
      </c>
      <c r="K147" s="8">
        <v>0</v>
      </c>
      <c r="L147" s="8">
        <v>0</v>
      </c>
      <c r="M147" s="8">
        <v>0</v>
      </c>
      <c r="N147" s="8">
        <v>0</v>
      </c>
      <c r="O147" s="8">
        <v>0</v>
      </c>
      <c r="P147" s="8">
        <v>0</v>
      </c>
      <c r="Q147" s="8">
        <v>0</v>
      </c>
    </row>
    <row r="148" spans="1:17" x14ac:dyDescent="0.3">
      <c r="A148" s="18" t="s">
        <v>142</v>
      </c>
      <c r="B148" s="7" t="s">
        <v>160</v>
      </c>
      <c r="C148" s="8">
        <v>17600</v>
      </c>
      <c r="D148" s="8">
        <v>2400</v>
      </c>
      <c r="E148" s="8">
        <v>0</v>
      </c>
      <c r="F148" s="8">
        <v>0</v>
      </c>
      <c r="G148" s="8">
        <v>5600</v>
      </c>
      <c r="H148" s="8">
        <v>2400</v>
      </c>
      <c r="I148" s="8">
        <v>888.88888888888903</v>
      </c>
      <c r="J148" s="8">
        <v>0</v>
      </c>
      <c r="K148" s="8">
        <v>0</v>
      </c>
      <c r="L148" s="8">
        <v>18400</v>
      </c>
      <c r="M148" s="8">
        <v>63127.690100419903</v>
      </c>
      <c r="N148" s="8">
        <v>63127.690100419903</v>
      </c>
      <c r="O148" s="8">
        <v>1600</v>
      </c>
      <c r="P148" s="8">
        <v>1777.7777777777801</v>
      </c>
      <c r="Q148" s="8">
        <v>9600</v>
      </c>
    </row>
    <row r="149" spans="1:17" x14ac:dyDescent="0.3">
      <c r="A149" s="11" t="s">
        <v>143</v>
      </c>
      <c r="B149" s="7" t="s">
        <v>160</v>
      </c>
      <c r="C149" s="8">
        <v>0</v>
      </c>
      <c r="D149" s="8">
        <v>0</v>
      </c>
      <c r="E149" s="8">
        <v>800</v>
      </c>
      <c r="F149" s="8">
        <v>0</v>
      </c>
      <c r="G149" s="8">
        <v>800</v>
      </c>
      <c r="H149" s="8">
        <v>444.444444444444</v>
      </c>
      <c r="I149" s="8">
        <v>0</v>
      </c>
      <c r="J149" s="8">
        <v>0</v>
      </c>
      <c r="K149" s="8">
        <v>0</v>
      </c>
      <c r="L149" s="8">
        <v>0</v>
      </c>
      <c r="M149" s="8">
        <v>0</v>
      </c>
      <c r="N149" s="8">
        <v>0</v>
      </c>
      <c r="O149" s="8">
        <v>0</v>
      </c>
      <c r="P149" s="8">
        <v>0</v>
      </c>
      <c r="Q149" s="8">
        <v>0</v>
      </c>
    </row>
    <row r="150" spans="1:17" x14ac:dyDescent="0.3">
      <c r="A150" s="18" t="s">
        <v>353</v>
      </c>
      <c r="B150" s="7" t="s">
        <v>160</v>
      </c>
      <c r="C150" s="8">
        <v>0</v>
      </c>
      <c r="D150" s="8">
        <v>0</v>
      </c>
      <c r="E150" s="8">
        <v>444.444444444444</v>
      </c>
      <c r="F150" s="8">
        <v>444.444444444444</v>
      </c>
      <c r="G150" s="8">
        <v>0</v>
      </c>
      <c r="H150" s="8">
        <v>0</v>
      </c>
      <c r="I150" s="8">
        <v>0</v>
      </c>
      <c r="J150" s="8">
        <v>0</v>
      </c>
      <c r="K150" s="8">
        <v>0</v>
      </c>
      <c r="L150" s="8">
        <v>0</v>
      </c>
      <c r="M150" s="8">
        <v>0</v>
      </c>
      <c r="N150" s="8">
        <v>0</v>
      </c>
      <c r="O150" s="8">
        <v>0</v>
      </c>
      <c r="P150" s="8">
        <v>0</v>
      </c>
      <c r="Q150" s="8">
        <v>0</v>
      </c>
    </row>
    <row r="151" spans="1:17" x14ac:dyDescent="0.3">
      <c r="A151" s="11" t="s">
        <v>144</v>
      </c>
      <c r="B151" s="7" t="s">
        <v>160</v>
      </c>
      <c r="C151" s="8">
        <v>0</v>
      </c>
      <c r="D151" s="8">
        <v>800</v>
      </c>
      <c r="E151" s="8">
        <v>68866.571018639894</v>
      </c>
      <c r="F151" s="8">
        <v>0</v>
      </c>
      <c r="G151" s="8">
        <v>0</v>
      </c>
      <c r="H151" s="8">
        <v>4000</v>
      </c>
      <c r="I151" s="8">
        <v>0</v>
      </c>
      <c r="J151" s="8">
        <v>0</v>
      </c>
      <c r="K151" s="8">
        <v>0</v>
      </c>
      <c r="L151" s="8">
        <v>6400</v>
      </c>
      <c r="M151" s="8">
        <v>800</v>
      </c>
      <c r="N151" s="8">
        <v>1600</v>
      </c>
      <c r="O151" s="8">
        <v>7200</v>
      </c>
      <c r="P151" s="8">
        <v>444.444444444444</v>
      </c>
      <c r="Q151" s="8">
        <v>8800</v>
      </c>
    </row>
    <row r="152" spans="1:17" x14ac:dyDescent="0.3">
      <c r="A152" s="13" t="s">
        <v>145</v>
      </c>
      <c r="B152" s="7" t="s">
        <v>161</v>
      </c>
      <c r="C152" s="8">
        <v>0</v>
      </c>
      <c r="D152" s="8">
        <v>6400</v>
      </c>
      <c r="E152" s="8">
        <v>2400</v>
      </c>
      <c r="F152" s="8">
        <v>800</v>
      </c>
      <c r="G152" s="8">
        <v>0</v>
      </c>
      <c r="H152" s="8">
        <v>0</v>
      </c>
      <c r="I152" s="8">
        <v>0</v>
      </c>
      <c r="J152" s="8">
        <v>0</v>
      </c>
      <c r="K152" s="8">
        <v>0</v>
      </c>
      <c r="L152" s="8">
        <v>0</v>
      </c>
      <c r="M152" s="8">
        <v>800</v>
      </c>
      <c r="N152" s="8">
        <v>0</v>
      </c>
      <c r="O152" s="8">
        <v>0</v>
      </c>
      <c r="P152" s="8">
        <v>0</v>
      </c>
      <c r="Q152" s="8">
        <v>0</v>
      </c>
    </row>
    <row r="153" spans="1:17" x14ac:dyDescent="0.3">
      <c r="A153" s="18" t="s">
        <v>146</v>
      </c>
      <c r="B153" s="7" t="s">
        <v>160</v>
      </c>
      <c r="C153" s="8">
        <v>0</v>
      </c>
      <c r="D153" s="8">
        <v>58823.529411739502</v>
      </c>
      <c r="E153" s="8">
        <v>88235.294117609301</v>
      </c>
      <c r="F153" s="8">
        <v>58823.529411739502</v>
      </c>
      <c r="G153" s="8">
        <v>88235.294117609301</v>
      </c>
      <c r="H153" s="8">
        <v>176470.58823521901</v>
      </c>
      <c r="I153" s="8">
        <v>0</v>
      </c>
      <c r="J153" s="8">
        <v>0</v>
      </c>
      <c r="K153" s="8">
        <v>212418.300653504</v>
      </c>
      <c r="L153" s="8">
        <v>0</v>
      </c>
      <c r="M153" s="8">
        <v>0</v>
      </c>
      <c r="N153" s="8">
        <v>29411.764705869798</v>
      </c>
      <c r="O153" s="8">
        <v>58823.529411739502</v>
      </c>
      <c r="P153" s="8">
        <v>0</v>
      </c>
      <c r="Q153" s="8">
        <v>88235.294117609301</v>
      </c>
    </row>
    <row r="154" spans="1:17" x14ac:dyDescent="0.3">
      <c r="A154" s="13" t="s">
        <v>147</v>
      </c>
      <c r="B154" s="7" t="s">
        <v>160</v>
      </c>
      <c r="C154" s="8">
        <v>0</v>
      </c>
      <c r="D154" s="8">
        <v>0</v>
      </c>
      <c r="E154" s="8">
        <v>3111.1111111111099</v>
      </c>
      <c r="F154" s="8">
        <v>10400</v>
      </c>
      <c r="G154" s="8">
        <v>4000</v>
      </c>
      <c r="H154" s="8">
        <v>0</v>
      </c>
      <c r="I154" s="8">
        <v>0</v>
      </c>
      <c r="J154" s="8">
        <v>0</v>
      </c>
      <c r="K154" s="8">
        <v>0</v>
      </c>
      <c r="L154" s="8">
        <v>0</v>
      </c>
      <c r="M154" s="8">
        <v>0</v>
      </c>
      <c r="N154" s="8">
        <v>0</v>
      </c>
      <c r="O154" s="8">
        <v>0</v>
      </c>
      <c r="P154" s="8">
        <v>0</v>
      </c>
      <c r="Q154" s="8">
        <v>0</v>
      </c>
    </row>
    <row r="155" spans="1:17" x14ac:dyDescent="0.3">
      <c r="A155" s="12" t="s">
        <v>148</v>
      </c>
      <c r="B155" s="7" t="s">
        <v>163</v>
      </c>
      <c r="C155" s="8">
        <v>29411.764705869798</v>
      </c>
      <c r="D155" s="8">
        <v>29411.764705869798</v>
      </c>
      <c r="E155" s="8">
        <v>0</v>
      </c>
      <c r="F155" s="8">
        <v>0</v>
      </c>
      <c r="G155" s="8">
        <v>0</v>
      </c>
      <c r="H155" s="8">
        <v>0</v>
      </c>
      <c r="I155" s="8">
        <v>0</v>
      </c>
      <c r="J155" s="8">
        <v>0</v>
      </c>
      <c r="K155" s="8">
        <v>0</v>
      </c>
      <c r="L155" s="8">
        <v>0</v>
      </c>
      <c r="M155" s="8">
        <v>0</v>
      </c>
      <c r="N155" s="8">
        <v>0</v>
      </c>
      <c r="O155" s="8">
        <v>176470.58823521901</v>
      </c>
      <c r="P155" s="8">
        <v>0</v>
      </c>
      <c r="Q155" s="8">
        <v>0</v>
      </c>
    </row>
    <row r="156" spans="1:17" x14ac:dyDescent="0.3">
      <c r="A156" s="13" t="s">
        <v>149</v>
      </c>
      <c r="B156" s="7" t="s">
        <v>160</v>
      </c>
      <c r="C156" s="8">
        <v>0</v>
      </c>
      <c r="D156" s="8">
        <v>0</v>
      </c>
      <c r="E156" s="8">
        <v>0</v>
      </c>
      <c r="F156" s="8">
        <v>0</v>
      </c>
      <c r="G156" s="8">
        <v>2400</v>
      </c>
      <c r="H156" s="8">
        <v>6400</v>
      </c>
      <c r="I156" s="8">
        <v>1777.7777777777801</v>
      </c>
      <c r="J156" s="8">
        <v>1333.3333333333301</v>
      </c>
      <c r="K156" s="8">
        <v>0</v>
      </c>
      <c r="L156" s="8">
        <v>0</v>
      </c>
      <c r="M156" s="8">
        <v>0</v>
      </c>
      <c r="N156" s="8">
        <v>0</v>
      </c>
      <c r="O156" s="8">
        <v>0</v>
      </c>
      <c r="P156" s="8">
        <v>0</v>
      </c>
      <c r="Q156" s="8">
        <v>0</v>
      </c>
    </row>
    <row r="157" spans="1:17" x14ac:dyDescent="0.3">
      <c r="A157" s="12" t="s">
        <v>150</v>
      </c>
      <c r="B157" s="7" t="s">
        <v>160</v>
      </c>
      <c r="C157" s="8">
        <v>0</v>
      </c>
      <c r="D157" s="8">
        <v>0</v>
      </c>
      <c r="E157" s="8">
        <v>0</v>
      </c>
      <c r="F157" s="8">
        <v>0</v>
      </c>
      <c r="G157" s="8">
        <v>0</v>
      </c>
      <c r="H157" s="8">
        <v>0</v>
      </c>
      <c r="I157" s="8">
        <v>0</v>
      </c>
      <c r="J157" s="8">
        <v>1777.7777777777801</v>
      </c>
      <c r="K157" s="8">
        <v>888.88888888888903</v>
      </c>
      <c r="L157" s="8">
        <v>28800</v>
      </c>
      <c r="M157" s="8">
        <v>24000</v>
      </c>
      <c r="N157" s="8">
        <v>4000</v>
      </c>
      <c r="O157" s="8">
        <v>15200</v>
      </c>
      <c r="P157" s="8">
        <v>7555.5555555555602</v>
      </c>
      <c r="Q157" s="8">
        <v>0</v>
      </c>
    </row>
    <row r="158" spans="1:17" x14ac:dyDescent="0.3">
      <c r="A158" s="18" t="s">
        <v>151</v>
      </c>
      <c r="B158" s="7" t="s">
        <v>160</v>
      </c>
      <c r="C158" s="8">
        <v>29411.764705869798</v>
      </c>
      <c r="D158" s="8">
        <v>29411.764705869798</v>
      </c>
      <c r="E158" s="8">
        <v>88235.294117609301</v>
      </c>
      <c r="F158" s="8">
        <v>58823.529411739502</v>
      </c>
      <c r="G158" s="8">
        <v>29411.764705869798</v>
      </c>
      <c r="H158" s="8">
        <v>0</v>
      </c>
      <c r="I158" s="8">
        <v>0</v>
      </c>
      <c r="J158" s="8">
        <v>0</v>
      </c>
      <c r="K158" s="8">
        <v>555555.55555531802</v>
      </c>
      <c r="L158" s="8">
        <v>0</v>
      </c>
      <c r="M158" s="8">
        <v>29411.764705869798</v>
      </c>
      <c r="N158" s="8">
        <v>0</v>
      </c>
      <c r="O158" s="8">
        <v>176470.58823521901</v>
      </c>
      <c r="P158" s="8">
        <v>0</v>
      </c>
      <c r="Q158" s="8">
        <v>0</v>
      </c>
    </row>
    <row r="159" spans="1:17" x14ac:dyDescent="0.3">
      <c r="A159" s="18" t="s">
        <v>152</v>
      </c>
      <c r="B159" s="7" t="s">
        <v>160</v>
      </c>
      <c r="C159" s="8">
        <v>0</v>
      </c>
      <c r="D159" s="8">
        <v>0</v>
      </c>
      <c r="E159" s="8">
        <v>28694.404591099901</v>
      </c>
      <c r="F159" s="8">
        <v>11477.76183644</v>
      </c>
      <c r="G159" s="8">
        <v>97560.975609739806</v>
      </c>
      <c r="H159" s="8">
        <v>17216.642754659999</v>
      </c>
      <c r="I159" s="8">
        <v>3188.2671767888801</v>
      </c>
      <c r="J159" s="8">
        <v>6376.5343535777602</v>
      </c>
      <c r="K159" s="8">
        <v>41447.4732982555</v>
      </c>
      <c r="L159" s="8">
        <v>40172.166427539902</v>
      </c>
      <c r="M159" s="8">
        <v>11477.76183644</v>
      </c>
      <c r="N159" s="8">
        <v>5738.8809182199902</v>
      </c>
      <c r="O159" s="8">
        <v>40172.166427539902</v>
      </c>
      <c r="P159" s="8">
        <v>3121.0986267154599</v>
      </c>
      <c r="Q159" s="8">
        <v>0</v>
      </c>
    </row>
    <row r="160" spans="1:17" x14ac:dyDescent="0.3">
      <c r="A160" s="7" t="s">
        <v>153</v>
      </c>
      <c r="B160" s="7" t="s">
        <v>160</v>
      </c>
      <c r="C160" s="8">
        <v>800</v>
      </c>
      <c r="D160" s="8">
        <v>800</v>
      </c>
      <c r="E160" s="8">
        <v>3200</v>
      </c>
      <c r="F160" s="8">
        <v>0</v>
      </c>
      <c r="G160" s="8">
        <v>10400</v>
      </c>
      <c r="H160" s="8">
        <v>800</v>
      </c>
      <c r="I160" s="8">
        <v>888.88888888888903</v>
      </c>
      <c r="J160" s="8">
        <v>0</v>
      </c>
      <c r="K160" s="8">
        <v>0</v>
      </c>
      <c r="L160" s="8">
        <v>0</v>
      </c>
      <c r="M160" s="8">
        <v>0</v>
      </c>
      <c r="N160" s="8">
        <v>0</v>
      </c>
      <c r="O160" s="8">
        <v>800</v>
      </c>
      <c r="P160" s="8">
        <v>0</v>
      </c>
      <c r="Q160" s="8">
        <v>0</v>
      </c>
    </row>
    <row r="161" spans="1:17" x14ac:dyDescent="0.3">
      <c r="A161" s="18" t="s">
        <v>154</v>
      </c>
      <c r="B161" s="7" t="s">
        <v>160</v>
      </c>
      <c r="C161" s="8">
        <v>0</v>
      </c>
      <c r="D161" s="8">
        <v>0</v>
      </c>
      <c r="E161" s="8">
        <v>0</v>
      </c>
      <c r="F161" s="8">
        <v>1600</v>
      </c>
      <c r="G161" s="8">
        <v>3200</v>
      </c>
      <c r="H161" s="8">
        <v>0</v>
      </c>
      <c r="I161" s="8">
        <v>0</v>
      </c>
      <c r="J161" s="8">
        <v>0</v>
      </c>
      <c r="K161" s="8">
        <v>0</v>
      </c>
      <c r="L161" s="8">
        <v>0</v>
      </c>
      <c r="M161" s="8">
        <v>0</v>
      </c>
      <c r="N161" s="8">
        <v>0</v>
      </c>
      <c r="O161" s="8">
        <v>0</v>
      </c>
      <c r="P161" s="8">
        <v>0</v>
      </c>
      <c r="Q161" s="8">
        <v>0</v>
      </c>
    </row>
    <row r="162" spans="1:17" x14ac:dyDescent="0.3">
      <c r="A162" s="12" t="s">
        <v>155</v>
      </c>
      <c r="B162" s="7" t="s">
        <v>161</v>
      </c>
      <c r="C162" s="8">
        <v>800</v>
      </c>
      <c r="D162" s="8">
        <v>1600</v>
      </c>
      <c r="E162" s="8">
        <v>800</v>
      </c>
      <c r="F162" s="8">
        <v>0</v>
      </c>
      <c r="G162" s="8">
        <v>0</v>
      </c>
      <c r="H162" s="8">
        <v>800</v>
      </c>
      <c r="I162" s="8">
        <v>444.444444444444</v>
      </c>
      <c r="J162" s="8">
        <v>444.444444444444</v>
      </c>
      <c r="K162" s="8">
        <v>0</v>
      </c>
      <c r="L162" s="8">
        <v>800</v>
      </c>
      <c r="M162" s="8">
        <v>800</v>
      </c>
      <c r="N162" s="8">
        <v>800</v>
      </c>
      <c r="O162" s="8">
        <v>800</v>
      </c>
      <c r="P162" s="8">
        <v>444.444444444444</v>
      </c>
      <c r="Q162" s="8">
        <v>2400</v>
      </c>
    </row>
    <row r="163" spans="1:17" x14ac:dyDescent="0.3">
      <c r="A163" s="18" t="s">
        <v>156</v>
      </c>
      <c r="B163" s="7" t="s">
        <v>161</v>
      </c>
      <c r="C163" s="8">
        <v>0</v>
      </c>
      <c r="D163" s="8">
        <v>2400</v>
      </c>
      <c r="E163" s="8">
        <v>0</v>
      </c>
      <c r="F163" s="8">
        <v>0</v>
      </c>
      <c r="G163" s="8">
        <v>0</v>
      </c>
      <c r="H163" s="8">
        <v>0</v>
      </c>
      <c r="I163" s="8">
        <v>0</v>
      </c>
      <c r="J163" s="8">
        <v>0</v>
      </c>
      <c r="K163" s="8">
        <v>0</v>
      </c>
      <c r="L163" s="8">
        <v>0</v>
      </c>
      <c r="M163" s="8">
        <v>0</v>
      </c>
      <c r="N163" s="8">
        <v>0</v>
      </c>
      <c r="O163" s="8">
        <v>0</v>
      </c>
      <c r="P163" s="8">
        <v>0</v>
      </c>
      <c r="Q163" s="8">
        <v>0</v>
      </c>
    </row>
    <row r="164" spans="1:17" x14ac:dyDescent="0.3">
      <c r="A164" s="13" t="s">
        <v>157</v>
      </c>
      <c r="B164" s="7" t="s">
        <v>161</v>
      </c>
      <c r="C164" s="8">
        <v>0</v>
      </c>
      <c r="D164" s="8">
        <v>0</v>
      </c>
      <c r="E164" s="8">
        <v>0</v>
      </c>
      <c r="F164" s="8">
        <v>0</v>
      </c>
      <c r="G164" s="8">
        <v>444.444444444444</v>
      </c>
      <c r="H164" s="8">
        <v>0</v>
      </c>
      <c r="I164" s="8">
        <v>0</v>
      </c>
      <c r="J164" s="8">
        <v>0</v>
      </c>
      <c r="K164" s="8">
        <v>0</v>
      </c>
      <c r="L164" s="8">
        <v>0</v>
      </c>
      <c r="M164" s="8">
        <v>0</v>
      </c>
      <c r="N164" s="8">
        <v>0</v>
      </c>
      <c r="O164" s="8">
        <v>0</v>
      </c>
      <c r="P164" s="8">
        <v>0</v>
      </c>
      <c r="Q164" s="8">
        <v>0</v>
      </c>
    </row>
    <row r="165" spans="1:17" x14ac:dyDescent="0.3">
      <c r="A165" s="13" t="s">
        <v>158</v>
      </c>
      <c r="B165" s="7" t="s">
        <v>160</v>
      </c>
      <c r="C165" s="8">
        <v>0</v>
      </c>
      <c r="D165" s="8">
        <v>0</v>
      </c>
      <c r="E165" s="8">
        <v>0</v>
      </c>
      <c r="F165" s="8">
        <v>0</v>
      </c>
      <c r="G165" s="8">
        <v>0</v>
      </c>
      <c r="H165" s="8">
        <v>0</v>
      </c>
      <c r="I165" s="8">
        <v>0</v>
      </c>
      <c r="J165" s="8">
        <v>3188.2671767888801</v>
      </c>
      <c r="K165" s="8">
        <v>0</v>
      </c>
      <c r="L165" s="8">
        <v>0</v>
      </c>
      <c r="M165" s="8">
        <v>0</v>
      </c>
      <c r="N165" s="8">
        <v>0</v>
      </c>
      <c r="O165" s="8">
        <v>0</v>
      </c>
      <c r="P165" s="8">
        <v>0</v>
      </c>
      <c r="Q165" s="8">
        <v>0</v>
      </c>
    </row>
    <row r="166" spans="1:17" x14ac:dyDescent="0.3">
      <c r="A166" s="18" t="s">
        <v>364</v>
      </c>
      <c r="B166" s="7" t="s">
        <v>161</v>
      </c>
      <c r="C166" s="18">
        <v>0</v>
      </c>
      <c r="D166" s="18">
        <v>0</v>
      </c>
      <c r="E166" s="18">
        <v>0</v>
      </c>
      <c r="F166" s="18">
        <v>0</v>
      </c>
      <c r="G166" s="18">
        <v>0</v>
      </c>
      <c r="H166" s="18">
        <v>0</v>
      </c>
      <c r="I166" s="8">
        <v>888.88888888888903</v>
      </c>
      <c r="J166" s="18">
        <v>0</v>
      </c>
      <c r="K166" s="18">
        <v>0</v>
      </c>
      <c r="L166" s="8">
        <v>800</v>
      </c>
      <c r="M166" s="18">
        <v>0</v>
      </c>
      <c r="N166" s="18">
        <v>0</v>
      </c>
      <c r="O166" s="18">
        <v>0</v>
      </c>
      <c r="P166" s="18">
        <v>0</v>
      </c>
      <c r="Q166" s="18">
        <v>0</v>
      </c>
    </row>
  </sheetData>
  <autoFilter ref="A1:Q166" xr:uid="{675E9567-F5AA-4BBB-9B77-A6004357A270}">
    <sortState xmlns:xlrd2="http://schemas.microsoft.com/office/spreadsheetml/2017/richdata2" ref="A2:Q166">
      <sortCondition ref="A1:A166"/>
    </sortState>
  </autoFilter>
  <sortState xmlns:xlrd2="http://schemas.microsoft.com/office/spreadsheetml/2017/richdata2" ref="A2:Q166">
    <sortCondition ref="A1:A16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819F3-F7AE-4C2C-9012-DA70854E4B96}">
  <dimension ref="A1:Q166"/>
  <sheetViews>
    <sheetView zoomScale="85" zoomScaleNormal="85" workbookViewId="0">
      <selection activeCell="A2" sqref="A2"/>
    </sheetView>
  </sheetViews>
  <sheetFormatPr defaultRowHeight="14.4" x14ac:dyDescent="0.3"/>
  <cols>
    <col min="1" max="1" width="33.33203125" customWidth="1"/>
    <col min="2" max="2" width="31.6640625" style="7" customWidth="1"/>
    <col min="3" max="17" width="17" customWidth="1"/>
  </cols>
  <sheetData>
    <row r="1" spans="1:17" x14ac:dyDescent="0.3">
      <c r="A1" s="45" t="s">
        <v>443</v>
      </c>
      <c r="B1" s="9" t="s">
        <v>159</v>
      </c>
      <c r="C1" s="24" t="s">
        <v>166</v>
      </c>
      <c r="D1" s="24" t="s">
        <v>167</v>
      </c>
      <c r="E1" s="24" t="s">
        <v>168</v>
      </c>
      <c r="F1" s="24" t="s">
        <v>169</v>
      </c>
      <c r="G1" s="24" t="s">
        <v>170</v>
      </c>
      <c r="H1" s="24" t="s">
        <v>171</v>
      </c>
      <c r="I1" s="24" t="s">
        <v>172</v>
      </c>
      <c r="J1" s="24" t="s">
        <v>173</v>
      </c>
      <c r="K1" s="24" t="s">
        <v>174</v>
      </c>
      <c r="L1" s="24" t="s">
        <v>175</v>
      </c>
      <c r="M1" s="24" t="s">
        <v>176</v>
      </c>
      <c r="N1" s="24" t="s">
        <v>177</v>
      </c>
      <c r="O1" s="24" t="s">
        <v>178</v>
      </c>
      <c r="P1" s="24" t="s">
        <v>179</v>
      </c>
      <c r="Q1" s="24" t="s">
        <v>180</v>
      </c>
    </row>
    <row r="2" spans="1:17" x14ac:dyDescent="0.3">
      <c r="A2" s="10" t="s">
        <v>0</v>
      </c>
      <c r="B2" s="7" t="s">
        <v>160</v>
      </c>
      <c r="C2">
        <v>0</v>
      </c>
      <c r="D2">
        <v>24408196.727853913</v>
      </c>
      <c r="E2">
        <v>0</v>
      </c>
      <c r="F2">
        <v>0</v>
      </c>
      <c r="G2">
        <v>0</v>
      </c>
      <c r="H2">
        <v>0</v>
      </c>
      <c r="I2">
        <v>0</v>
      </c>
      <c r="J2">
        <v>0</v>
      </c>
      <c r="K2">
        <v>0</v>
      </c>
      <c r="L2">
        <v>0</v>
      </c>
      <c r="M2">
        <v>0</v>
      </c>
      <c r="N2">
        <v>0</v>
      </c>
      <c r="O2">
        <v>0</v>
      </c>
      <c r="P2">
        <v>0</v>
      </c>
      <c r="Q2">
        <v>0</v>
      </c>
    </row>
    <row r="3" spans="1:17" x14ac:dyDescent="0.3">
      <c r="A3" s="10" t="s">
        <v>1</v>
      </c>
      <c r="B3" s="7" t="s">
        <v>160</v>
      </c>
      <c r="C3">
        <v>0</v>
      </c>
      <c r="D3">
        <v>0</v>
      </c>
      <c r="E3">
        <v>0</v>
      </c>
      <c r="F3">
        <v>1910815.6622849377</v>
      </c>
      <c r="G3">
        <v>0</v>
      </c>
      <c r="H3">
        <v>0</v>
      </c>
      <c r="I3">
        <v>0</v>
      </c>
      <c r="J3">
        <v>1910815.6622849377</v>
      </c>
      <c r="K3">
        <v>0</v>
      </c>
      <c r="L3">
        <v>0</v>
      </c>
      <c r="M3">
        <v>0</v>
      </c>
      <c r="N3">
        <v>0</v>
      </c>
      <c r="O3">
        <v>0</v>
      </c>
      <c r="P3">
        <v>0</v>
      </c>
      <c r="Q3">
        <v>0</v>
      </c>
    </row>
    <row r="4" spans="1:17" x14ac:dyDescent="0.3">
      <c r="A4" s="10" t="s">
        <v>2</v>
      </c>
      <c r="B4" s="7" t="s">
        <v>160</v>
      </c>
      <c r="C4">
        <v>0</v>
      </c>
      <c r="D4">
        <v>0</v>
      </c>
      <c r="E4">
        <v>1646789.4617708297</v>
      </c>
      <c r="F4">
        <v>3293578.9235416595</v>
      </c>
      <c r="G4">
        <v>2470184.1926562446</v>
      </c>
      <c r="H4">
        <v>0</v>
      </c>
      <c r="I4">
        <v>0</v>
      </c>
      <c r="J4">
        <v>457441.51715856337</v>
      </c>
      <c r="K4">
        <v>1829766.0686342577</v>
      </c>
      <c r="L4">
        <v>0</v>
      </c>
      <c r="M4">
        <v>0</v>
      </c>
      <c r="N4">
        <v>0</v>
      </c>
      <c r="O4">
        <v>0</v>
      </c>
      <c r="P4">
        <v>0</v>
      </c>
      <c r="Q4">
        <v>0</v>
      </c>
    </row>
    <row r="5" spans="1:17" x14ac:dyDescent="0.3">
      <c r="A5" s="12" t="s">
        <v>4</v>
      </c>
      <c r="B5" s="7" t="s">
        <v>160</v>
      </c>
      <c r="C5">
        <v>413424.65676776331</v>
      </c>
      <c r="D5">
        <v>0</v>
      </c>
      <c r="E5">
        <v>0</v>
      </c>
      <c r="F5">
        <v>330739.7254142107</v>
      </c>
      <c r="G5">
        <v>0</v>
      </c>
      <c r="H5">
        <v>0</v>
      </c>
      <c r="I5">
        <v>2113059.356813008</v>
      </c>
      <c r="J5">
        <v>183744.29189678395</v>
      </c>
      <c r="K5">
        <v>1378082.1892258744</v>
      </c>
      <c r="L5">
        <v>496109.58812131599</v>
      </c>
      <c r="M5">
        <v>496109.58812131599</v>
      </c>
      <c r="N5">
        <v>0</v>
      </c>
      <c r="O5">
        <v>3472767.116849212</v>
      </c>
      <c r="P5">
        <v>0</v>
      </c>
      <c r="Q5">
        <v>0</v>
      </c>
    </row>
    <row r="6" spans="1:17" x14ac:dyDescent="0.3">
      <c r="A6" s="12" t="s">
        <v>5</v>
      </c>
      <c r="B6" s="7" t="s">
        <v>160</v>
      </c>
      <c r="C6">
        <v>0</v>
      </c>
      <c r="D6">
        <v>0</v>
      </c>
      <c r="E6">
        <v>0</v>
      </c>
      <c r="F6">
        <v>0</v>
      </c>
      <c r="G6">
        <v>0</v>
      </c>
      <c r="H6">
        <v>0</v>
      </c>
      <c r="I6">
        <v>0</v>
      </c>
      <c r="J6">
        <v>310998.06110083737</v>
      </c>
      <c r="K6">
        <v>0</v>
      </c>
      <c r="L6">
        <v>0</v>
      </c>
      <c r="M6">
        <v>0</v>
      </c>
      <c r="N6">
        <v>0</v>
      </c>
      <c r="O6">
        <v>0</v>
      </c>
      <c r="P6">
        <v>0</v>
      </c>
      <c r="Q6">
        <v>0</v>
      </c>
    </row>
    <row r="7" spans="1:17" x14ac:dyDescent="0.3">
      <c r="A7" s="7" t="s">
        <v>6</v>
      </c>
      <c r="B7" s="7" t="s">
        <v>160</v>
      </c>
      <c r="C7">
        <v>0</v>
      </c>
      <c r="D7">
        <v>0</v>
      </c>
      <c r="E7">
        <v>0</v>
      </c>
      <c r="F7">
        <v>0</v>
      </c>
      <c r="G7">
        <v>2145546.7013800894</v>
      </c>
      <c r="H7">
        <v>0</v>
      </c>
      <c r="I7">
        <v>0</v>
      </c>
      <c r="J7">
        <v>0</v>
      </c>
      <c r="K7">
        <v>0</v>
      </c>
      <c r="L7">
        <v>0</v>
      </c>
      <c r="M7">
        <v>0</v>
      </c>
      <c r="N7">
        <v>0</v>
      </c>
      <c r="O7">
        <v>0</v>
      </c>
      <c r="P7">
        <v>0</v>
      </c>
      <c r="Q7">
        <v>0</v>
      </c>
    </row>
    <row r="8" spans="1:17" x14ac:dyDescent="0.3">
      <c r="A8" s="7" t="s">
        <v>7</v>
      </c>
      <c r="B8" s="7" t="s">
        <v>160</v>
      </c>
      <c r="C8">
        <v>0</v>
      </c>
      <c r="D8">
        <v>0</v>
      </c>
      <c r="E8">
        <v>0</v>
      </c>
      <c r="F8">
        <v>0</v>
      </c>
      <c r="G8">
        <v>2331286.701693363</v>
      </c>
      <c r="H8">
        <v>0</v>
      </c>
      <c r="I8">
        <v>0</v>
      </c>
      <c r="J8">
        <v>0</v>
      </c>
      <c r="K8">
        <v>0</v>
      </c>
      <c r="L8">
        <v>0</v>
      </c>
      <c r="M8">
        <v>0</v>
      </c>
      <c r="N8">
        <v>0</v>
      </c>
      <c r="O8">
        <v>0</v>
      </c>
      <c r="P8">
        <v>0</v>
      </c>
      <c r="Q8">
        <v>0</v>
      </c>
    </row>
    <row r="9" spans="1:17" x14ac:dyDescent="0.3">
      <c r="A9" s="7" t="s">
        <v>8</v>
      </c>
      <c r="B9" s="7" t="s">
        <v>160</v>
      </c>
      <c r="C9">
        <v>0</v>
      </c>
      <c r="D9">
        <v>0</v>
      </c>
      <c r="E9">
        <v>164395821.32458529</v>
      </c>
      <c r="F9">
        <v>58451847.582074769</v>
      </c>
      <c r="G9">
        <v>292259237.91037381</v>
      </c>
      <c r="H9">
        <v>0</v>
      </c>
      <c r="I9">
        <v>0</v>
      </c>
      <c r="J9">
        <v>0</v>
      </c>
      <c r="K9">
        <v>0</v>
      </c>
      <c r="L9">
        <v>0</v>
      </c>
      <c r="M9">
        <v>10147890.205221303</v>
      </c>
      <c r="N9">
        <v>0</v>
      </c>
      <c r="O9">
        <v>0</v>
      </c>
      <c r="P9">
        <v>0</v>
      </c>
      <c r="Q9">
        <v>0</v>
      </c>
    </row>
    <row r="10" spans="1:17" x14ac:dyDescent="0.3">
      <c r="A10" s="7" t="s">
        <v>9</v>
      </c>
      <c r="B10" s="7" t="s">
        <v>160</v>
      </c>
      <c r="C10">
        <v>0</v>
      </c>
      <c r="D10">
        <v>0</v>
      </c>
      <c r="E10">
        <v>1381969.3102372026</v>
      </c>
      <c r="F10">
        <v>0</v>
      </c>
      <c r="G10">
        <v>0</v>
      </c>
      <c r="H10">
        <v>0</v>
      </c>
      <c r="I10">
        <v>0</v>
      </c>
      <c r="J10">
        <v>0</v>
      </c>
      <c r="K10">
        <v>0</v>
      </c>
      <c r="L10">
        <v>0</v>
      </c>
      <c r="M10">
        <v>0</v>
      </c>
      <c r="N10">
        <v>0</v>
      </c>
      <c r="O10">
        <v>0</v>
      </c>
      <c r="P10">
        <v>0</v>
      </c>
      <c r="Q10">
        <v>0</v>
      </c>
    </row>
    <row r="11" spans="1:17" x14ac:dyDescent="0.3">
      <c r="A11" s="13" t="s">
        <v>10</v>
      </c>
      <c r="B11" s="7" t="s">
        <v>160</v>
      </c>
      <c r="C11">
        <v>876931.11040529399</v>
      </c>
      <c r="D11">
        <v>0</v>
      </c>
      <c r="E11">
        <v>1315396.6656079423</v>
      </c>
      <c r="F11">
        <v>1900017.4058781373</v>
      </c>
      <c r="G11">
        <v>2046172.5909456869</v>
      </c>
      <c r="H11">
        <v>1169241.4805403927</v>
      </c>
      <c r="I11">
        <v>162394.65007505447</v>
      </c>
      <c r="J11">
        <v>2517117.0761633469</v>
      </c>
      <c r="K11">
        <v>974367.90045032778</v>
      </c>
      <c r="L11">
        <v>0</v>
      </c>
      <c r="M11">
        <v>292310.37013509887</v>
      </c>
      <c r="N11">
        <v>1023086.2954728435</v>
      </c>
      <c r="O11">
        <v>2484638.1461483352</v>
      </c>
      <c r="P11">
        <v>158973.4144695088</v>
      </c>
      <c r="Q11">
        <v>0</v>
      </c>
    </row>
    <row r="12" spans="1:17" x14ac:dyDescent="0.3">
      <c r="A12" s="10" t="s">
        <v>11</v>
      </c>
      <c r="B12" s="7" t="s">
        <v>160</v>
      </c>
      <c r="C12">
        <v>0</v>
      </c>
      <c r="D12">
        <v>0</v>
      </c>
      <c r="E12">
        <v>10602365.710222438</v>
      </c>
      <c r="F12">
        <v>0</v>
      </c>
      <c r="G12">
        <v>0</v>
      </c>
      <c r="H12">
        <v>0</v>
      </c>
      <c r="I12">
        <v>0</v>
      </c>
      <c r="J12">
        <v>0</v>
      </c>
      <c r="K12">
        <v>0</v>
      </c>
      <c r="L12">
        <v>53011828.5511121</v>
      </c>
      <c r="M12">
        <v>10602365.710222438</v>
      </c>
      <c r="N12">
        <v>10602365.710222438</v>
      </c>
      <c r="O12">
        <v>10602365.710222438</v>
      </c>
      <c r="P12">
        <v>0</v>
      </c>
      <c r="Q12">
        <v>10602365.710222438</v>
      </c>
    </row>
    <row r="13" spans="1:17" x14ac:dyDescent="0.3">
      <c r="A13" s="7" t="s">
        <v>12</v>
      </c>
      <c r="B13" s="7" t="s">
        <v>160</v>
      </c>
      <c r="C13">
        <v>0</v>
      </c>
      <c r="D13">
        <v>0</v>
      </c>
      <c r="E13">
        <v>0</v>
      </c>
      <c r="F13">
        <v>62442.815198765027</v>
      </c>
      <c r="G13">
        <v>0</v>
      </c>
      <c r="H13">
        <v>34690.452888202759</v>
      </c>
      <c r="I13">
        <v>0</v>
      </c>
      <c r="J13">
        <v>0</v>
      </c>
      <c r="K13">
        <v>0</v>
      </c>
      <c r="L13">
        <v>0</v>
      </c>
      <c r="M13">
        <v>0</v>
      </c>
      <c r="N13">
        <v>0</v>
      </c>
      <c r="O13">
        <v>0</v>
      </c>
      <c r="P13">
        <v>0</v>
      </c>
      <c r="Q13">
        <v>0</v>
      </c>
    </row>
    <row r="14" spans="1:17" x14ac:dyDescent="0.3">
      <c r="A14" s="13" t="s">
        <v>13</v>
      </c>
      <c r="B14" s="7" t="s">
        <v>160</v>
      </c>
      <c r="C14">
        <v>1627782.1765213874</v>
      </c>
      <c r="D14">
        <v>3255564.3530427809</v>
      </c>
      <c r="E14">
        <v>11394475.235649705</v>
      </c>
      <c r="F14">
        <v>0</v>
      </c>
      <c r="G14">
        <v>1627782.1765213874</v>
      </c>
      <c r="H14">
        <v>1627782.1765213874</v>
      </c>
      <c r="I14">
        <v>1808646.8628015397</v>
      </c>
      <c r="J14">
        <v>904323.43140076986</v>
      </c>
      <c r="K14">
        <v>10851881.176809251</v>
      </c>
      <c r="L14">
        <v>0</v>
      </c>
      <c r="M14">
        <v>1627782.1765213874</v>
      </c>
      <c r="N14">
        <v>0</v>
      </c>
      <c r="O14">
        <v>1627782.1765213874</v>
      </c>
      <c r="P14">
        <v>885271.67371658888</v>
      </c>
      <c r="Q14">
        <v>0</v>
      </c>
    </row>
    <row r="15" spans="1:17" x14ac:dyDescent="0.3">
      <c r="A15" s="12" t="s">
        <v>14</v>
      </c>
      <c r="B15" s="7" t="s">
        <v>160</v>
      </c>
      <c r="C15">
        <v>0</v>
      </c>
      <c r="D15">
        <v>16809668.315319676</v>
      </c>
      <c r="E15">
        <v>182218.6267243801</v>
      </c>
      <c r="F15">
        <v>182218.6267243801</v>
      </c>
      <c r="G15">
        <v>2368842.1474169386</v>
      </c>
      <c r="H15">
        <v>728874.50689752155</v>
      </c>
      <c r="I15">
        <v>101232.57040243327</v>
      </c>
      <c r="J15">
        <v>202465.14080486653</v>
      </c>
      <c r="K15">
        <v>202465.14080486653</v>
      </c>
      <c r="L15">
        <v>364437.25344876078</v>
      </c>
      <c r="M15">
        <v>364437.25344876078</v>
      </c>
      <c r="N15">
        <v>546655.88017314114</v>
      </c>
      <c r="O15">
        <v>182218.6267243801</v>
      </c>
      <c r="P15">
        <v>0</v>
      </c>
      <c r="Q15">
        <v>0</v>
      </c>
    </row>
    <row r="16" spans="1:17" x14ac:dyDescent="0.3">
      <c r="A16" s="12" t="s">
        <v>15</v>
      </c>
      <c r="B16" s="7" t="s">
        <v>160</v>
      </c>
      <c r="C16">
        <v>0</v>
      </c>
      <c r="D16">
        <v>516662.40365936724</v>
      </c>
      <c r="E16">
        <v>619994.88439124066</v>
      </c>
      <c r="F16">
        <v>0</v>
      </c>
      <c r="G16">
        <v>0</v>
      </c>
      <c r="H16">
        <v>0</v>
      </c>
      <c r="I16">
        <v>0</v>
      </c>
      <c r="J16">
        <v>0</v>
      </c>
      <c r="K16">
        <v>0</v>
      </c>
      <c r="L16">
        <v>0</v>
      </c>
      <c r="M16">
        <v>0</v>
      </c>
      <c r="N16">
        <v>0</v>
      </c>
      <c r="O16">
        <v>0</v>
      </c>
      <c r="P16">
        <v>0</v>
      </c>
      <c r="Q16">
        <v>0</v>
      </c>
    </row>
    <row r="17" spans="1:17" x14ac:dyDescent="0.3">
      <c r="A17" s="12" t="s">
        <v>16</v>
      </c>
      <c r="B17" s="7" t="s">
        <v>160</v>
      </c>
      <c r="C17">
        <v>0</v>
      </c>
      <c r="D17">
        <v>4988304.2543881107</v>
      </c>
      <c r="E17">
        <v>3741228.1907910826</v>
      </c>
      <c r="F17">
        <v>0</v>
      </c>
      <c r="G17">
        <v>0</v>
      </c>
      <c r="H17">
        <v>0</v>
      </c>
      <c r="I17">
        <v>0</v>
      </c>
      <c r="J17">
        <v>0</v>
      </c>
      <c r="K17">
        <v>0</v>
      </c>
      <c r="L17">
        <v>0</v>
      </c>
      <c r="M17">
        <v>0</v>
      </c>
      <c r="N17">
        <v>0</v>
      </c>
      <c r="O17">
        <v>0</v>
      </c>
      <c r="P17">
        <v>0</v>
      </c>
      <c r="Q17">
        <v>0</v>
      </c>
    </row>
    <row r="18" spans="1:17" x14ac:dyDescent="0.3">
      <c r="A18" s="12" t="s">
        <v>17</v>
      </c>
      <c r="B18" s="7" t="s">
        <v>160</v>
      </c>
      <c r="C18">
        <v>0</v>
      </c>
      <c r="D18">
        <v>8729532.4451791719</v>
      </c>
      <c r="E18">
        <v>0</v>
      </c>
      <c r="F18">
        <v>0</v>
      </c>
      <c r="G18">
        <v>9976608.5087761991</v>
      </c>
      <c r="H18">
        <v>3741228.1907910826</v>
      </c>
      <c r="I18">
        <v>0</v>
      </c>
      <c r="J18">
        <v>0</v>
      </c>
      <c r="K18">
        <v>0</v>
      </c>
      <c r="L18">
        <v>4988304.2543881107</v>
      </c>
      <c r="M18">
        <v>0</v>
      </c>
      <c r="N18">
        <v>0</v>
      </c>
      <c r="O18">
        <v>0</v>
      </c>
      <c r="P18">
        <v>0</v>
      </c>
      <c r="Q18">
        <v>0</v>
      </c>
    </row>
    <row r="19" spans="1:17" x14ac:dyDescent="0.3">
      <c r="A19" s="7" t="s">
        <v>18</v>
      </c>
      <c r="B19" s="7" t="s">
        <v>160</v>
      </c>
      <c r="C19">
        <v>0</v>
      </c>
      <c r="D19">
        <v>0</v>
      </c>
      <c r="E19">
        <v>0</v>
      </c>
      <c r="F19">
        <v>0</v>
      </c>
      <c r="G19">
        <v>0</v>
      </c>
      <c r="H19">
        <v>0</v>
      </c>
      <c r="I19">
        <v>0</v>
      </c>
      <c r="J19">
        <v>0</v>
      </c>
      <c r="K19">
        <v>0</v>
      </c>
      <c r="L19">
        <v>0</v>
      </c>
      <c r="M19">
        <v>0</v>
      </c>
      <c r="N19">
        <v>0</v>
      </c>
      <c r="O19">
        <v>0</v>
      </c>
      <c r="P19">
        <v>431526.07676607452</v>
      </c>
      <c r="Q19">
        <v>0</v>
      </c>
    </row>
    <row r="20" spans="1:17" x14ac:dyDescent="0.3">
      <c r="A20" s="12" t="s">
        <v>19</v>
      </c>
      <c r="B20" s="7" t="s">
        <v>160</v>
      </c>
      <c r="C20">
        <v>0</v>
      </c>
      <c r="D20">
        <v>0</v>
      </c>
      <c r="E20">
        <v>0</v>
      </c>
      <c r="F20">
        <v>0</v>
      </c>
      <c r="G20">
        <v>14548051.398567868</v>
      </c>
      <c r="H20">
        <v>0</v>
      </c>
      <c r="I20">
        <v>0</v>
      </c>
      <c r="J20">
        <v>0</v>
      </c>
      <c r="K20">
        <v>0</v>
      </c>
      <c r="L20">
        <v>0</v>
      </c>
      <c r="M20">
        <v>0</v>
      </c>
      <c r="N20">
        <v>0</v>
      </c>
      <c r="O20">
        <v>0</v>
      </c>
      <c r="P20">
        <v>0</v>
      </c>
      <c r="Q20">
        <v>0</v>
      </c>
    </row>
    <row r="21" spans="1:17" x14ac:dyDescent="0.3">
      <c r="A21" s="12" t="s">
        <v>20</v>
      </c>
      <c r="B21" s="7" t="s">
        <v>160</v>
      </c>
      <c r="C21">
        <v>0</v>
      </c>
      <c r="D21">
        <v>0</v>
      </c>
      <c r="E21">
        <v>0</v>
      </c>
      <c r="F21">
        <v>0</v>
      </c>
      <c r="G21">
        <v>0</v>
      </c>
      <c r="H21">
        <v>0</v>
      </c>
      <c r="I21">
        <v>0</v>
      </c>
      <c r="J21">
        <v>0</v>
      </c>
      <c r="K21">
        <v>0</v>
      </c>
      <c r="L21">
        <v>966960.70464301214</v>
      </c>
      <c r="M21">
        <v>0</v>
      </c>
      <c r="N21">
        <v>0</v>
      </c>
      <c r="O21">
        <v>0</v>
      </c>
      <c r="P21">
        <v>0</v>
      </c>
      <c r="Q21">
        <v>0</v>
      </c>
    </row>
    <row r="22" spans="1:17" x14ac:dyDescent="0.3">
      <c r="A22" s="12" t="s">
        <v>21</v>
      </c>
      <c r="B22" s="7" t="s">
        <v>160</v>
      </c>
      <c r="C22">
        <v>0</v>
      </c>
      <c r="D22">
        <v>0</v>
      </c>
      <c r="E22">
        <v>0</v>
      </c>
      <c r="F22">
        <v>0</v>
      </c>
      <c r="G22">
        <v>4296779.2052469142</v>
      </c>
      <c r="H22">
        <v>0</v>
      </c>
      <c r="I22">
        <v>0</v>
      </c>
      <c r="J22">
        <v>0</v>
      </c>
      <c r="K22">
        <v>0</v>
      </c>
      <c r="L22">
        <v>0</v>
      </c>
      <c r="M22">
        <v>0</v>
      </c>
      <c r="N22">
        <v>0</v>
      </c>
      <c r="O22">
        <v>0</v>
      </c>
      <c r="P22">
        <v>0</v>
      </c>
      <c r="Q22">
        <v>0</v>
      </c>
    </row>
    <row r="23" spans="1:17" x14ac:dyDescent="0.3">
      <c r="A23" s="12" t="s">
        <v>22</v>
      </c>
      <c r="B23" s="7" t="s">
        <v>160</v>
      </c>
      <c r="C23">
        <v>0</v>
      </c>
      <c r="D23">
        <v>0</v>
      </c>
      <c r="E23">
        <v>0</v>
      </c>
      <c r="F23">
        <v>0</v>
      </c>
      <c r="G23">
        <v>0</v>
      </c>
      <c r="H23">
        <v>0</v>
      </c>
      <c r="I23">
        <v>0</v>
      </c>
      <c r="J23">
        <v>0</v>
      </c>
      <c r="K23">
        <v>0</v>
      </c>
      <c r="L23">
        <v>1498090.6469419869</v>
      </c>
      <c r="M23">
        <v>1498090.6469419869</v>
      </c>
      <c r="N23">
        <v>0</v>
      </c>
      <c r="O23">
        <v>0</v>
      </c>
      <c r="P23">
        <v>0</v>
      </c>
      <c r="Q23">
        <v>0</v>
      </c>
    </row>
    <row r="24" spans="1:17" x14ac:dyDescent="0.3">
      <c r="A24" s="12" t="s">
        <v>23</v>
      </c>
      <c r="B24" s="7" t="s">
        <v>160</v>
      </c>
      <c r="C24">
        <v>0</v>
      </c>
      <c r="D24">
        <v>0</v>
      </c>
      <c r="E24">
        <v>0</v>
      </c>
      <c r="F24">
        <v>0</v>
      </c>
      <c r="G24">
        <v>0</v>
      </c>
      <c r="H24">
        <v>0</v>
      </c>
      <c r="I24">
        <v>0</v>
      </c>
      <c r="J24">
        <v>0</v>
      </c>
      <c r="K24">
        <v>0</v>
      </c>
      <c r="L24">
        <v>0</v>
      </c>
      <c r="M24">
        <v>0</v>
      </c>
      <c r="N24">
        <v>0</v>
      </c>
      <c r="O24">
        <v>0</v>
      </c>
      <c r="P24">
        <v>0</v>
      </c>
      <c r="Q24">
        <v>152604.60112171943</v>
      </c>
    </row>
    <row r="25" spans="1:17" x14ac:dyDescent="0.3">
      <c r="A25" s="7" t="s">
        <v>24</v>
      </c>
      <c r="B25" s="7" t="s">
        <v>160</v>
      </c>
      <c r="C25">
        <v>0</v>
      </c>
      <c r="D25">
        <v>0</v>
      </c>
      <c r="E25">
        <v>0</v>
      </c>
      <c r="F25">
        <v>183964.29464531539</v>
      </c>
      <c r="G25">
        <v>0</v>
      </c>
      <c r="H25">
        <v>0</v>
      </c>
      <c r="I25">
        <v>0</v>
      </c>
      <c r="J25">
        <v>0</v>
      </c>
      <c r="K25">
        <v>0</v>
      </c>
      <c r="L25">
        <v>0</v>
      </c>
      <c r="M25">
        <v>0</v>
      </c>
      <c r="N25">
        <v>0</v>
      </c>
      <c r="O25">
        <v>0</v>
      </c>
      <c r="P25">
        <v>0</v>
      </c>
      <c r="Q25">
        <v>0</v>
      </c>
    </row>
    <row r="26" spans="1:17" x14ac:dyDescent="0.3">
      <c r="A26" s="14" t="s">
        <v>30</v>
      </c>
      <c r="B26" s="7" t="s">
        <v>160</v>
      </c>
      <c r="C26">
        <v>0</v>
      </c>
      <c r="D26">
        <v>1593603.0253609056</v>
      </c>
      <c r="E26">
        <v>597601.13451033982</v>
      </c>
      <c r="F26">
        <v>0</v>
      </c>
      <c r="G26">
        <v>597601.13451033982</v>
      </c>
      <c r="H26">
        <v>398400.75634022639</v>
      </c>
      <c r="I26">
        <v>2213337.5352234798</v>
      </c>
      <c r="J26">
        <v>1106668.7676117432</v>
      </c>
      <c r="K26">
        <v>2102670.6584623042</v>
      </c>
      <c r="L26">
        <v>796801.51268045278</v>
      </c>
      <c r="M26">
        <v>398400.75634022639</v>
      </c>
      <c r="N26">
        <v>0</v>
      </c>
      <c r="O26">
        <v>1195202.2690206824</v>
      </c>
      <c r="P26">
        <v>299020.43522233015</v>
      </c>
      <c r="Q26">
        <v>0</v>
      </c>
    </row>
    <row r="27" spans="1:17" x14ac:dyDescent="0.3">
      <c r="A27" s="14" t="s">
        <v>31</v>
      </c>
      <c r="B27" s="7" t="s">
        <v>160</v>
      </c>
      <c r="C27">
        <v>0</v>
      </c>
      <c r="D27">
        <v>1133465.3485572657</v>
      </c>
      <c r="E27">
        <v>1889108.9142621097</v>
      </c>
      <c r="F27">
        <v>0</v>
      </c>
      <c r="G27">
        <v>0</v>
      </c>
      <c r="H27">
        <v>0</v>
      </c>
      <c r="I27">
        <v>0</v>
      </c>
      <c r="J27">
        <v>0</v>
      </c>
      <c r="K27">
        <v>5667326.742786319</v>
      </c>
      <c r="L27">
        <v>0</v>
      </c>
      <c r="M27">
        <v>0</v>
      </c>
      <c r="N27">
        <v>0</v>
      </c>
      <c r="O27">
        <v>0</v>
      </c>
      <c r="P27">
        <v>616436.7571350314</v>
      </c>
      <c r="Q27">
        <v>1133465.3485572657</v>
      </c>
    </row>
    <row r="28" spans="1:17" x14ac:dyDescent="0.3">
      <c r="A28" s="14" t="s">
        <v>32</v>
      </c>
      <c r="B28" s="7" t="s">
        <v>160</v>
      </c>
      <c r="C28">
        <v>0</v>
      </c>
      <c r="D28">
        <v>0</v>
      </c>
      <c r="E28">
        <v>0</v>
      </c>
      <c r="F28">
        <v>0</v>
      </c>
      <c r="G28">
        <v>853251.38314796076</v>
      </c>
      <c r="H28">
        <v>0</v>
      </c>
      <c r="I28">
        <v>0</v>
      </c>
      <c r="J28">
        <v>0</v>
      </c>
      <c r="K28">
        <v>0</v>
      </c>
      <c r="L28">
        <v>0</v>
      </c>
      <c r="M28">
        <v>0</v>
      </c>
      <c r="N28">
        <v>0</v>
      </c>
      <c r="O28">
        <v>0</v>
      </c>
      <c r="P28">
        <v>0</v>
      </c>
      <c r="Q28">
        <v>0</v>
      </c>
    </row>
    <row r="29" spans="1:17" x14ac:dyDescent="0.3">
      <c r="A29" s="7" t="s">
        <v>33</v>
      </c>
      <c r="B29" s="7" t="s">
        <v>160</v>
      </c>
      <c r="C29">
        <v>0</v>
      </c>
      <c r="D29">
        <v>0</v>
      </c>
      <c r="E29">
        <v>0</v>
      </c>
      <c r="F29">
        <v>0</v>
      </c>
      <c r="G29">
        <v>0</v>
      </c>
      <c r="H29">
        <v>0</v>
      </c>
      <c r="I29">
        <v>0</v>
      </c>
      <c r="J29">
        <v>0</v>
      </c>
      <c r="K29">
        <v>0</v>
      </c>
      <c r="L29">
        <v>1174930.5893613838</v>
      </c>
      <c r="M29">
        <v>0</v>
      </c>
      <c r="N29">
        <v>0</v>
      </c>
      <c r="O29">
        <v>0</v>
      </c>
      <c r="P29">
        <v>1174930.5893613838</v>
      </c>
      <c r="Q29">
        <v>0</v>
      </c>
    </row>
    <row r="30" spans="1:17" x14ac:dyDescent="0.3">
      <c r="A30" s="7" t="s">
        <v>36</v>
      </c>
      <c r="B30" s="7" t="s">
        <v>160</v>
      </c>
      <c r="C30">
        <v>0</v>
      </c>
      <c r="D30">
        <v>2132450.0722745736</v>
      </c>
      <c r="E30">
        <v>0</v>
      </c>
      <c r="F30">
        <v>0</v>
      </c>
      <c r="G30">
        <v>0</v>
      </c>
      <c r="H30">
        <v>0</v>
      </c>
      <c r="I30">
        <v>0</v>
      </c>
      <c r="J30">
        <v>0</v>
      </c>
      <c r="K30">
        <v>0</v>
      </c>
      <c r="L30">
        <v>0</v>
      </c>
      <c r="M30">
        <v>0</v>
      </c>
      <c r="N30">
        <v>0</v>
      </c>
      <c r="O30">
        <v>0</v>
      </c>
      <c r="P30">
        <v>0</v>
      </c>
      <c r="Q30">
        <v>0</v>
      </c>
    </row>
    <row r="31" spans="1:17" x14ac:dyDescent="0.3">
      <c r="A31" s="7" t="s">
        <v>37</v>
      </c>
      <c r="B31" s="7" t="s">
        <v>160</v>
      </c>
      <c r="C31">
        <v>0</v>
      </c>
      <c r="D31">
        <v>0</v>
      </c>
      <c r="E31">
        <v>4876017.7121127322</v>
      </c>
      <c r="F31">
        <v>0</v>
      </c>
      <c r="G31">
        <v>2438008.8560563619</v>
      </c>
      <c r="H31">
        <v>0</v>
      </c>
      <c r="I31">
        <v>0</v>
      </c>
      <c r="J31">
        <v>0</v>
      </c>
      <c r="K31">
        <v>0</v>
      </c>
      <c r="L31">
        <v>0</v>
      </c>
      <c r="M31">
        <v>0</v>
      </c>
      <c r="N31">
        <v>0</v>
      </c>
      <c r="O31">
        <v>0</v>
      </c>
      <c r="P31">
        <v>0</v>
      </c>
      <c r="Q31">
        <v>0</v>
      </c>
    </row>
    <row r="32" spans="1:17" x14ac:dyDescent="0.3">
      <c r="A32" s="7" t="s">
        <v>38</v>
      </c>
      <c r="B32" s="7" t="s">
        <v>160</v>
      </c>
      <c r="C32">
        <v>0</v>
      </c>
      <c r="D32">
        <v>439047.0144471614</v>
      </c>
      <c r="E32">
        <v>0</v>
      </c>
      <c r="F32">
        <v>0</v>
      </c>
      <c r="G32">
        <v>0</v>
      </c>
      <c r="H32">
        <v>0</v>
      </c>
      <c r="I32">
        <v>0</v>
      </c>
      <c r="J32">
        <v>0</v>
      </c>
      <c r="K32">
        <v>0</v>
      </c>
      <c r="L32">
        <v>878094.02889432281</v>
      </c>
      <c r="M32">
        <v>439047.0144471614</v>
      </c>
      <c r="N32">
        <v>0</v>
      </c>
      <c r="O32">
        <v>0</v>
      </c>
      <c r="P32">
        <v>0</v>
      </c>
      <c r="Q32">
        <v>0</v>
      </c>
    </row>
    <row r="33" spans="1:17" x14ac:dyDescent="0.3">
      <c r="A33" s="7" t="s">
        <v>39</v>
      </c>
      <c r="B33" s="7" t="s">
        <v>160</v>
      </c>
      <c r="C33">
        <v>1834008.7639155444</v>
      </c>
      <c r="D33">
        <v>1834008.7639155444</v>
      </c>
      <c r="E33">
        <v>14672070.111324355</v>
      </c>
      <c r="F33">
        <v>13755065.729366576</v>
      </c>
      <c r="G33">
        <v>7336035.0556621775</v>
      </c>
      <c r="H33">
        <v>32095153.368521988</v>
      </c>
      <c r="I33">
        <v>3566128.1520579951</v>
      </c>
      <c r="J33">
        <v>9679490.6984431427</v>
      </c>
      <c r="K33">
        <v>1018893.7577308579</v>
      </c>
      <c r="L33">
        <v>917004.3819577737</v>
      </c>
      <c r="M33">
        <v>917004.3819577737</v>
      </c>
      <c r="N33">
        <v>0</v>
      </c>
      <c r="O33">
        <v>1834008.7639155444</v>
      </c>
      <c r="P33">
        <v>3211877.0111259911</v>
      </c>
      <c r="Q33">
        <v>0</v>
      </c>
    </row>
    <row r="34" spans="1:17" x14ac:dyDescent="0.3">
      <c r="A34" s="7" t="s">
        <v>43</v>
      </c>
      <c r="B34" s="7" t="s">
        <v>160</v>
      </c>
      <c r="C34">
        <v>0</v>
      </c>
      <c r="D34">
        <v>0</v>
      </c>
      <c r="E34">
        <v>2170672.0360761643</v>
      </c>
      <c r="F34">
        <v>0</v>
      </c>
      <c r="G34">
        <v>0</v>
      </c>
      <c r="H34">
        <v>0</v>
      </c>
      <c r="I34">
        <v>0</v>
      </c>
      <c r="J34">
        <v>0</v>
      </c>
      <c r="K34">
        <v>0</v>
      </c>
      <c r="L34">
        <v>0</v>
      </c>
      <c r="M34">
        <v>0</v>
      </c>
      <c r="N34">
        <v>0</v>
      </c>
      <c r="O34">
        <v>2170672.0360761643</v>
      </c>
      <c r="P34">
        <v>1180523.1032652808</v>
      </c>
      <c r="Q34">
        <v>0</v>
      </c>
    </row>
    <row r="35" spans="1:17" x14ac:dyDescent="0.3">
      <c r="A35" s="12" t="s">
        <v>44</v>
      </c>
      <c r="B35" s="7" t="s">
        <v>160</v>
      </c>
      <c r="C35">
        <v>0</v>
      </c>
      <c r="D35">
        <v>0</v>
      </c>
      <c r="E35">
        <v>471997.085208187</v>
      </c>
      <c r="F35">
        <v>0</v>
      </c>
      <c r="G35">
        <v>0</v>
      </c>
      <c r="H35">
        <v>0</v>
      </c>
      <c r="I35">
        <v>471997.085208187</v>
      </c>
      <c r="J35">
        <v>0</v>
      </c>
      <c r="K35">
        <v>0</v>
      </c>
      <c r="L35">
        <v>1699189.5067494749</v>
      </c>
      <c r="M35">
        <v>1415991.2556245588</v>
      </c>
      <c r="N35">
        <v>0</v>
      </c>
      <c r="O35">
        <v>0</v>
      </c>
      <c r="P35">
        <v>0</v>
      </c>
      <c r="Q35">
        <v>0</v>
      </c>
    </row>
    <row r="36" spans="1:17" x14ac:dyDescent="0.3">
      <c r="A36" s="7" t="s">
        <v>46</v>
      </c>
      <c r="B36" s="7" t="s">
        <v>160</v>
      </c>
      <c r="C36">
        <v>0</v>
      </c>
      <c r="D36">
        <v>4983008.4954677392</v>
      </c>
      <c r="E36">
        <v>54810710.375771917</v>
      </c>
      <c r="F36">
        <v>76258379.653247893</v>
      </c>
      <c r="G36">
        <v>664401.13272903196</v>
      </c>
      <c r="H36">
        <v>0</v>
      </c>
      <c r="I36">
        <v>0</v>
      </c>
      <c r="J36">
        <v>0</v>
      </c>
      <c r="K36">
        <v>0</v>
      </c>
      <c r="L36">
        <v>0</v>
      </c>
      <c r="M36">
        <v>0</v>
      </c>
      <c r="N36">
        <v>0</v>
      </c>
      <c r="O36">
        <v>0</v>
      </c>
      <c r="P36">
        <v>0</v>
      </c>
      <c r="Q36">
        <v>0</v>
      </c>
    </row>
    <row r="37" spans="1:17" x14ac:dyDescent="0.3">
      <c r="A37" s="13" t="s">
        <v>47</v>
      </c>
      <c r="B37" s="7" t="s">
        <v>160</v>
      </c>
      <c r="C37">
        <v>0</v>
      </c>
      <c r="D37">
        <v>0</v>
      </c>
      <c r="E37">
        <v>0</v>
      </c>
      <c r="F37">
        <v>0</v>
      </c>
      <c r="G37">
        <v>0</v>
      </c>
      <c r="H37">
        <v>0</v>
      </c>
      <c r="I37">
        <v>0</v>
      </c>
      <c r="J37">
        <v>0</v>
      </c>
      <c r="K37">
        <v>0</v>
      </c>
      <c r="L37">
        <v>0</v>
      </c>
      <c r="M37">
        <v>0</v>
      </c>
      <c r="N37">
        <v>0</v>
      </c>
      <c r="O37">
        <v>13468800.44954668</v>
      </c>
      <c r="P37">
        <v>0</v>
      </c>
      <c r="Q37">
        <v>0</v>
      </c>
    </row>
    <row r="38" spans="1:17" x14ac:dyDescent="0.3">
      <c r="A38" s="7" t="s">
        <v>50</v>
      </c>
      <c r="B38" s="7" t="s">
        <v>160</v>
      </c>
      <c r="C38">
        <v>0</v>
      </c>
      <c r="D38">
        <v>35040320.097893864</v>
      </c>
      <c r="E38">
        <v>1486623.6674578469</v>
      </c>
      <c r="F38">
        <v>424749.6192736706</v>
      </c>
      <c r="G38">
        <v>4247496.1927367058</v>
      </c>
      <c r="H38">
        <v>1486623.6674578469</v>
      </c>
      <c r="I38">
        <v>0</v>
      </c>
      <c r="J38">
        <v>0</v>
      </c>
      <c r="K38">
        <v>0</v>
      </c>
      <c r="L38">
        <v>849499.2385473412</v>
      </c>
      <c r="M38">
        <v>424749.6192736706</v>
      </c>
      <c r="N38">
        <v>1486623.6674578469</v>
      </c>
      <c r="O38">
        <v>1486623.6674578469</v>
      </c>
      <c r="P38">
        <v>0</v>
      </c>
      <c r="Q38">
        <v>31993335.741555274</v>
      </c>
    </row>
    <row r="39" spans="1:17" x14ac:dyDescent="0.3">
      <c r="A39" s="7" t="s">
        <v>51</v>
      </c>
      <c r="B39" s="7" t="s">
        <v>160</v>
      </c>
      <c r="C39">
        <v>6074391.129828332</v>
      </c>
      <c r="D39">
        <v>283239184.67630941</v>
      </c>
      <c r="E39">
        <v>9111586.6947424971</v>
      </c>
      <c r="F39">
        <v>0</v>
      </c>
      <c r="G39">
        <v>9111586.6947424971</v>
      </c>
      <c r="H39">
        <v>6074391.129828332</v>
      </c>
      <c r="I39">
        <v>0</v>
      </c>
      <c r="J39">
        <v>0</v>
      </c>
      <c r="K39">
        <v>0</v>
      </c>
      <c r="L39">
        <v>1687330.8693967571</v>
      </c>
      <c r="M39">
        <v>1687330.8693967571</v>
      </c>
      <c r="N39">
        <v>6749323.4775870442</v>
      </c>
      <c r="O39">
        <v>3037195.564914166</v>
      </c>
      <c r="P39">
        <v>0</v>
      </c>
      <c r="Q39">
        <v>15185977.824570829</v>
      </c>
    </row>
    <row r="40" spans="1:17" x14ac:dyDescent="0.3">
      <c r="A40" s="7" t="s">
        <v>52</v>
      </c>
      <c r="B40" s="7" t="s">
        <v>160</v>
      </c>
      <c r="C40">
        <v>0</v>
      </c>
      <c r="D40">
        <v>0</v>
      </c>
      <c r="E40">
        <v>4974405.9325630385</v>
      </c>
      <c r="F40">
        <v>0</v>
      </c>
      <c r="G40">
        <v>3316270.6217086925</v>
      </c>
      <c r="H40">
        <v>0</v>
      </c>
      <c r="I40">
        <v>0</v>
      </c>
      <c r="J40">
        <v>0</v>
      </c>
      <c r="K40">
        <v>0</v>
      </c>
      <c r="L40">
        <v>0</v>
      </c>
      <c r="M40">
        <v>0</v>
      </c>
      <c r="N40">
        <v>0</v>
      </c>
      <c r="O40">
        <v>0</v>
      </c>
      <c r="P40">
        <v>0</v>
      </c>
      <c r="Q40">
        <v>0</v>
      </c>
    </row>
    <row r="41" spans="1:17" x14ac:dyDescent="0.3">
      <c r="A41" s="7" t="s">
        <v>70</v>
      </c>
      <c r="B41" s="7" t="s">
        <v>160</v>
      </c>
      <c r="C41">
        <v>0</v>
      </c>
      <c r="D41">
        <v>0</v>
      </c>
      <c r="E41">
        <v>0</v>
      </c>
      <c r="F41">
        <v>0</v>
      </c>
      <c r="G41">
        <v>237185.4509473278</v>
      </c>
      <c r="H41">
        <v>0</v>
      </c>
      <c r="I41">
        <v>43923.231656912671</v>
      </c>
      <c r="J41">
        <v>131769.69497073774</v>
      </c>
      <c r="K41">
        <v>0</v>
      </c>
      <c r="L41">
        <v>0</v>
      </c>
      <c r="M41">
        <v>0</v>
      </c>
      <c r="N41">
        <v>0</v>
      </c>
      <c r="O41">
        <v>0</v>
      </c>
      <c r="P41">
        <v>0</v>
      </c>
      <c r="Q41">
        <v>158123.63396488511</v>
      </c>
    </row>
    <row r="42" spans="1:17" x14ac:dyDescent="0.3">
      <c r="A42" s="7" t="s">
        <v>71</v>
      </c>
      <c r="B42" s="7" t="s">
        <v>160</v>
      </c>
      <c r="C42">
        <v>0</v>
      </c>
      <c r="D42">
        <v>0</v>
      </c>
      <c r="E42">
        <v>3867331.6136134225</v>
      </c>
      <c r="F42">
        <v>0</v>
      </c>
      <c r="G42">
        <v>0</v>
      </c>
      <c r="H42">
        <v>0</v>
      </c>
      <c r="I42">
        <v>0</v>
      </c>
      <c r="J42">
        <v>0</v>
      </c>
      <c r="K42">
        <v>0</v>
      </c>
      <c r="L42">
        <v>0</v>
      </c>
      <c r="M42">
        <v>0</v>
      </c>
      <c r="N42">
        <v>0</v>
      </c>
      <c r="O42">
        <v>0</v>
      </c>
      <c r="P42">
        <v>0</v>
      </c>
      <c r="Q42">
        <v>0</v>
      </c>
    </row>
    <row r="43" spans="1:17" x14ac:dyDescent="0.3">
      <c r="A43" s="7" t="s">
        <v>72</v>
      </c>
      <c r="B43" s="7" t="s">
        <v>160</v>
      </c>
      <c r="C43">
        <v>0</v>
      </c>
      <c r="D43">
        <v>0</v>
      </c>
      <c r="E43">
        <v>0</v>
      </c>
      <c r="F43">
        <v>0</v>
      </c>
      <c r="G43">
        <v>9426636.2887803894</v>
      </c>
      <c r="H43">
        <v>3065572.7768399464</v>
      </c>
      <c r="I43">
        <v>0</v>
      </c>
      <c r="J43">
        <v>3491346.7736223638</v>
      </c>
      <c r="K43">
        <v>1021857.5922799839</v>
      </c>
      <c r="L43">
        <v>0</v>
      </c>
      <c r="M43">
        <v>0</v>
      </c>
      <c r="N43">
        <v>0</v>
      </c>
      <c r="O43">
        <v>613114.55536799028</v>
      </c>
      <c r="P43">
        <v>666886.46237734566</v>
      </c>
      <c r="Q43">
        <v>47482.31612128445</v>
      </c>
    </row>
    <row r="44" spans="1:17" x14ac:dyDescent="0.3">
      <c r="A44" s="7" t="s">
        <v>73</v>
      </c>
      <c r="B44" s="7" t="s">
        <v>160</v>
      </c>
      <c r="C44">
        <v>0</v>
      </c>
      <c r="D44">
        <v>0</v>
      </c>
      <c r="E44">
        <v>0</v>
      </c>
      <c r="F44">
        <v>1619480.4205679223</v>
      </c>
      <c r="G44">
        <v>0</v>
      </c>
      <c r="H44">
        <v>0</v>
      </c>
      <c r="I44">
        <v>0</v>
      </c>
      <c r="J44">
        <v>0</v>
      </c>
      <c r="K44">
        <v>0</v>
      </c>
      <c r="L44">
        <v>0</v>
      </c>
      <c r="M44">
        <v>0</v>
      </c>
      <c r="N44">
        <v>0</v>
      </c>
      <c r="O44">
        <v>0</v>
      </c>
      <c r="P44">
        <v>0</v>
      </c>
      <c r="Q44">
        <v>0</v>
      </c>
    </row>
    <row r="45" spans="1:17" x14ac:dyDescent="0.3">
      <c r="A45" s="7" t="s">
        <v>74</v>
      </c>
      <c r="B45" s="7" t="s">
        <v>160</v>
      </c>
      <c r="C45">
        <v>0</v>
      </c>
      <c r="D45">
        <v>0</v>
      </c>
      <c r="E45">
        <v>0</v>
      </c>
      <c r="F45">
        <v>0</v>
      </c>
      <c r="G45">
        <v>13566688.569854792</v>
      </c>
      <c r="H45">
        <v>0</v>
      </c>
      <c r="I45">
        <v>0</v>
      </c>
      <c r="J45">
        <v>0</v>
      </c>
      <c r="K45">
        <v>0</v>
      </c>
      <c r="L45">
        <v>81400131.419128761</v>
      </c>
      <c r="M45">
        <v>0</v>
      </c>
      <c r="N45">
        <v>0</v>
      </c>
      <c r="O45">
        <v>0</v>
      </c>
      <c r="P45">
        <v>0</v>
      </c>
      <c r="Q45">
        <v>0</v>
      </c>
    </row>
    <row r="46" spans="1:17" x14ac:dyDescent="0.3">
      <c r="A46" s="7" t="s">
        <v>75</v>
      </c>
      <c r="B46" s="7" t="s">
        <v>160</v>
      </c>
      <c r="C46">
        <v>0</v>
      </c>
      <c r="D46">
        <v>0</v>
      </c>
      <c r="E46">
        <v>0</v>
      </c>
      <c r="F46">
        <v>0</v>
      </c>
      <c r="G46">
        <v>111696.40091076696</v>
      </c>
      <c r="H46">
        <v>0</v>
      </c>
      <c r="I46">
        <v>0</v>
      </c>
      <c r="J46">
        <v>0</v>
      </c>
      <c r="K46">
        <v>0</v>
      </c>
      <c r="L46">
        <v>0</v>
      </c>
      <c r="M46">
        <v>0</v>
      </c>
      <c r="N46">
        <v>0</v>
      </c>
      <c r="O46">
        <v>0</v>
      </c>
      <c r="P46">
        <v>0</v>
      </c>
      <c r="Q46">
        <v>111696.40091076696</v>
      </c>
    </row>
    <row r="47" spans="1:17" x14ac:dyDescent="0.3">
      <c r="A47" s="7" t="s">
        <v>76</v>
      </c>
      <c r="B47" s="7" t="s">
        <v>160</v>
      </c>
      <c r="C47">
        <v>0</v>
      </c>
      <c r="D47">
        <v>0</v>
      </c>
      <c r="E47">
        <v>3797579.8555136938</v>
      </c>
      <c r="F47">
        <v>4430509.8314326443</v>
      </c>
      <c r="G47">
        <v>3797579.8555136938</v>
      </c>
      <c r="H47">
        <v>632929.9759189497</v>
      </c>
      <c r="I47">
        <v>0</v>
      </c>
      <c r="J47">
        <v>0</v>
      </c>
      <c r="K47">
        <v>0</v>
      </c>
      <c r="L47">
        <v>0</v>
      </c>
      <c r="M47">
        <v>0</v>
      </c>
      <c r="N47">
        <v>0</v>
      </c>
      <c r="O47">
        <v>632929.9759189497</v>
      </c>
      <c r="P47">
        <v>0</v>
      </c>
      <c r="Q47">
        <v>178407136.96210766</v>
      </c>
    </row>
    <row r="48" spans="1:17" x14ac:dyDescent="0.3">
      <c r="A48" s="7" t="s">
        <v>77</v>
      </c>
      <c r="B48" s="7" t="s">
        <v>160</v>
      </c>
      <c r="C48">
        <v>0</v>
      </c>
      <c r="D48">
        <v>1014978.7025315417</v>
      </c>
      <c r="E48">
        <v>7104850.9177208003</v>
      </c>
      <c r="F48">
        <v>3552425.4588603913</v>
      </c>
      <c r="G48">
        <v>507489.35126577166</v>
      </c>
      <c r="H48">
        <v>1522468.0537973132</v>
      </c>
      <c r="I48">
        <v>0</v>
      </c>
      <c r="J48">
        <v>0</v>
      </c>
      <c r="K48">
        <v>0</v>
      </c>
      <c r="L48">
        <v>0</v>
      </c>
      <c r="M48">
        <v>0</v>
      </c>
      <c r="N48">
        <v>0</v>
      </c>
      <c r="O48">
        <v>0</v>
      </c>
      <c r="P48">
        <v>0</v>
      </c>
      <c r="Q48">
        <v>0</v>
      </c>
    </row>
    <row r="49" spans="1:17" x14ac:dyDescent="0.3">
      <c r="A49" s="7" t="s">
        <v>79</v>
      </c>
      <c r="B49" s="7" t="s">
        <v>160</v>
      </c>
      <c r="C49">
        <v>0</v>
      </c>
      <c r="D49">
        <v>0</v>
      </c>
      <c r="E49">
        <v>17688551.596369304</v>
      </c>
      <c r="F49">
        <v>0</v>
      </c>
      <c r="G49">
        <v>821928.03084476269</v>
      </c>
      <c r="H49">
        <v>0</v>
      </c>
      <c r="I49">
        <v>0</v>
      </c>
      <c r="J49">
        <v>0</v>
      </c>
      <c r="K49">
        <v>0</v>
      </c>
      <c r="L49">
        <v>0</v>
      </c>
      <c r="M49">
        <v>0</v>
      </c>
      <c r="N49">
        <v>0</v>
      </c>
      <c r="O49">
        <v>0</v>
      </c>
      <c r="P49">
        <v>0</v>
      </c>
      <c r="Q49">
        <v>0</v>
      </c>
    </row>
    <row r="50" spans="1:17" x14ac:dyDescent="0.3">
      <c r="A50" s="7" t="s">
        <v>80</v>
      </c>
      <c r="B50" s="7" t="s">
        <v>160</v>
      </c>
      <c r="C50">
        <v>0</v>
      </c>
      <c r="D50">
        <v>0</v>
      </c>
      <c r="E50">
        <v>0</v>
      </c>
      <c r="F50">
        <v>0</v>
      </c>
      <c r="G50">
        <v>0</v>
      </c>
      <c r="H50">
        <v>0</v>
      </c>
      <c r="I50">
        <v>0</v>
      </c>
      <c r="J50">
        <v>0</v>
      </c>
      <c r="K50">
        <v>0</v>
      </c>
      <c r="L50">
        <v>0</v>
      </c>
      <c r="M50">
        <v>0</v>
      </c>
      <c r="N50">
        <v>0</v>
      </c>
      <c r="O50">
        <v>1369880.0514079346</v>
      </c>
      <c r="P50">
        <v>0</v>
      </c>
      <c r="Q50">
        <v>0</v>
      </c>
    </row>
    <row r="51" spans="1:17" x14ac:dyDescent="0.3">
      <c r="A51" s="13" t="s">
        <v>81</v>
      </c>
      <c r="B51" s="7" t="s">
        <v>160</v>
      </c>
      <c r="C51">
        <v>0</v>
      </c>
      <c r="D51">
        <v>0</v>
      </c>
      <c r="E51">
        <v>1947180.0697985836</v>
      </c>
      <c r="F51">
        <v>0</v>
      </c>
      <c r="G51">
        <v>1947180.0697985836</v>
      </c>
      <c r="H51">
        <v>0</v>
      </c>
      <c r="I51">
        <v>0</v>
      </c>
      <c r="J51">
        <v>0</v>
      </c>
      <c r="K51">
        <v>0</v>
      </c>
      <c r="L51">
        <v>0</v>
      </c>
      <c r="M51">
        <v>0</v>
      </c>
      <c r="N51">
        <v>0</v>
      </c>
      <c r="O51">
        <v>0</v>
      </c>
      <c r="P51">
        <v>0</v>
      </c>
      <c r="Q51">
        <v>0</v>
      </c>
    </row>
    <row r="52" spans="1:17" x14ac:dyDescent="0.3">
      <c r="A52" s="7" t="s">
        <v>82</v>
      </c>
      <c r="B52" s="7" t="s">
        <v>160</v>
      </c>
      <c r="C52">
        <v>0</v>
      </c>
      <c r="D52">
        <v>0</v>
      </c>
      <c r="E52">
        <v>0</v>
      </c>
      <c r="F52">
        <v>9870467.9052799046</v>
      </c>
      <c r="G52">
        <v>0</v>
      </c>
      <c r="H52">
        <v>0</v>
      </c>
      <c r="I52">
        <v>0</v>
      </c>
      <c r="J52">
        <v>0</v>
      </c>
      <c r="K52">
        <v>0</v>
      </c>
      <c r="L52">
        <v>62512963.400106065</v>
      </c>
      <c r="M52">
        <v>16450779.842133176</v>
      </c>
      <c r="N52">
        <v>5483593.2807110455</v>
      </c>
      <c r="O52">
        <v>0</v>
      </c>
      <c r="P52">
        <v>0</v>
      </c>
      <c r="Q52">
        <v>0</v>
      </c>
    </row>
    <row r="53" spans="1:17" x14ac:dyDescent="0.3">
      <c r="A53" s="13" t="s">
        <v>84</v>
      </c>
      <c r="B53" s="7" t="s">
        <v>160</v>
      </c>
      <c r="C53">
        <v>0</v>
      </c>
      <c r="D53">
        <v>0</v>
      </c>
      <c r="E53">
        <v>27995304.258138489</v>
      </c>
      <c r="F53">
        <v>3026519.3792582173</v>
      </c>
      <c r="G53">
        <v>1513259.6896291086</v>
      </c>
      <c r="H53">
        <v>0</v>
      </c>
      <c r="I53">
        <v>420349.91378586483</v>
      </c>
      <c r="J53">
        <v>420349.91378586483</v>
      </c>
      <c r="K53">
        <v>0</v>
      </c>
      <c r="L53">
        <v>0</v>
      </c>
      <c r="M53">
        <v>0</v>
      </c>
      <c r="N53">
        <v>0</v>
      </c>
      <c r="O53">
        <v>0</v>
      </c>
      <c r="P53">
        <v>0</v>
      </c>
      <c r="Q53">
        <v>0</v>
      </c>
    </row>
    <row r="54" spans="1:17" x14ac:dyDescent="0.3">
      <c r="A54" s="16" t="s">
        <v>87</v>
      </c>
      <c r="B54" s="7" t="s">
        <v>160</v>
      </c>
      <c r="C54">
        <v>113973.08997396046</v>
      </c>
      <c r="D54">
        <v>569865.44986980234</v>
      </c>
      <c r="E54">
        <v>113973.08997396046</v>
      </c>
      <c r="F54">
        <v>113973.08997396046</v>
      </c>
      <c r="G54">
        <v>113973.08997396046</v>
      </c>
      <c r="H54">
        <v>341919.26992188138</v>
      </c>
      <c r="I54">
        <v>0</v>
      </c>
      <c r="J54">
        <v>0</v>
      </c>
      <c r="K54">
        <v>0</v>
      </c>
      <c r="L54">
        <v>0</v>
      </c>
      <c r="M54">
        <v>0</v>
      </c>
      <c r="N54">
        <v>0</v>
      </c>
      <c r="O54">
        <v>0</v>
      </c>
      <c r="P54">
        <v>126636.76663773388</v>
      </c>
      <c r="Q54">
        <v>113973.08997396046</v>
      </c>
    </row>
    <row r="55" spans="1:17" x14ac:dyDescent="0.3">
      <c r="A55" s="12" t="s">
        <v>88</v>
      </c>
      <c r="B55" s="7" t="s">
        <v>160</v>
      </c>
      <c r="C55">
        <v>0</v>
      </c>
      <c r="D55">
        <v>0</v>
      </c>
      <c r="E55">
        <v>0</v>
      </c>
      <c r="F55">
        <v>0</v>
      </c>
      <c r="G55">
        <v>0</v>
      </c>
      <c r="H55">
        <v>109551.36702675291</v>
      </c>
      <c r="I55">
        <v>0</v>
      </c>
      <c r="J55">
        <v>0</v>
      </c>
      <c r="K55">
        <v>0</v>
      </c>
      <c r="L55">
        <v>0</v>
      </c>
      <c r="M55">
        <v>0</v>
      </c>
      <c r="N55">
        <v>0</v>
      </c>
      <c r="O55">
        <v>0</v>
      </c>
      <c r="P55">
        <v>0</v>
      </c>
      <c r="Q55">
        <v>0</v>
      </c>
    </row>
    <row r="56" spans="1:17" x14ac:dyDescent="0.3">
      <c r="A56" s="12" t="s">
        <v>91</v>
      </c>
      <c r="B56" s="7" t="s">
        <v>160</v>
      </c>
      <c r="C56">
        <v>0</v>
      </c>
      <c r="D56">
        <v>0</v>
      </c>
      <c r="E56">
        <v>9342348.9193068333</v>
      </c>
      <c r="F56">
        <v>46711744.596534088</v>
      </c>
      <c r="G56">
        <v>9342348.9193068333</v>
      </c>
      <c r="H56">
        <v>3906970.3180547692</v>
      </c>
      <c r="I56">
        <v>0</v>
      </c>
      <c r="J56">
        <v>15570581.532178055</v>
      </c>
      <c r="K56">
        <v>10380387.688118692</v>
      </c>
      <c r="L56">
        <v>0</v>
      </c>
      <c r="M56">
        <v>0</v>
      </c>
      <c r="N56">
        <v>0</v>
      </c>
      <c r="O56">
        <v>5209293.7574063586</v>
      </c>
      <c r="P56">
        <v>5080849.8726245016</v>
      </c>
      <c r="Q56">
        <v>0</v>
      </c>
    </row>
    <row r="57" spans="1:17" x14ac:dyDescent="0.3">
      <c r="A57" s="13" t="s">
        <v>92</v>
      </c>
      <c r="B57" s="7" t="s">
        <v>160</v>
      </c>
      <c r="C57">
        <v>0</v>
      </c>
      <c r="D57">
        <v>0</v>
      </c>
      <c r="E57">
        <v>663338.8036069104</v>
      </c>
      <c r="F57">
        <v>0</v>
      </c>
      <c r="G57">
        <v>663338.8036069104</v>
      </c>
      <c r="H57">
        <v>995008.2054103656</v>
      </c>
      <c r="I57">
        <v>0</v>
      </c>
      <c r="J57">
        <v>0</v>
      </c>
      <c r="K57">
        <v>368521.55755939469</v>
      </c>
      <c r="L57">
        <v>0</v>
      </c>
      <c r="M57">
        <v>331669.4018034552</v>
      </c>
      <c r="N57">
        <v>331669.4018034552</v>
      </c>
      <c r="O57">
        <v>663338.8036069104</v>
      </c>
      <c r="P57">
        <v>0</v>
      </c>
      <c r="Q57">
        <v>0</v>
      </c>
    </row>
    <row r="58" spans="1:17" x14ac:dyDescent="0.3">
      <c r="A58" s="13" t="s">
        <v>93</v>
      </c>
      <c r="B58" s="7" t="s">
        <v>160</v>
      </c>
      <c r="C58">
        <v>0</v>
      </c>
      <c r="D58">
        <v>0</v>
      </c>
      <c r="E58">
        <v>0</v>
      </c>
      <c r="F58">
        <v>331669.4018034552</v>
      </c>
      <c r="G58">
        <v>552782.3363390906</v>
      </c>
      <c r="H58">
        <v>0</v>
      </c>
      <c r="I58">
        <v>0</v>
      </c>
      <c r="J58">
        <v>0</v>
      </c>
      <c r="K58">
        <v>184260.77877969714</v>
      </c>
      <c r="L58">
        <v>0</v>
      </c>
      <c r="M58">
        <v>0</v>
      </c>
      <c r="N58">
        <v>0</v>
      </c>
      <c r="O58">
        <v>0</v>
      </c>
      <c r="P58">
        <v>0</v>
      </c>
      <c r="Q58">
        <v>0</v>
      </c>
    </row>
    <row r="59" spans="1:17" x14ac:dyDescent="0.3">
      <c r="A59" s="12" t="s">
        <v>94</v>
      </c>
      <c r="B59" s="7" t="s">
        <v>160</v>
      </c>
      <c r="C59">
        <v>0</v>
      </c>
      <c r="D59">
        <v>0</v>
      </c>
      <c r="E59">
        <v>0</v>
      </c>
      <c r="F59">
        <v>0</v>
      </c>
      <c r="G59">
        <v>101574809.46220446</v>
      </c>
      <c r="H59">
        <v>50787404.731102176</v>
      </c>
      <c r="I59">
        <v>25393702.365551058</v>
      </c>
      <c r="J59">
        <v>0</v>
      </c>
      <c r="K59">
        <v>0</v>
      </c>
      <c r="L59">
        <v>0</v>
      </c>
      <c r="M59">
        <v>0</v>
      </c>
      <c r="N59">
        <v>0</v>
      </c>
      <c r="O59">
        <v>0</v>
      </c>
      <c r="P59">
        <v>0</v>
      </c>
      <c r="Q59">
        <v>0</v>
      </c>
    </row>
    <row r="60" spans="1:17" x14ac:dyDescent="0.3">
      <c r="A60" s="13" t="s">
        <v>97</v>
      </c>
      <c r="B60" s="7" t="s">
        <v>160</v>
      </c>
      <c r="C60">
        <v>903659.97501840559</v>
      </c>
      <c r="D60">
        <v>1355489.9625276083</v>
      </c>
      <c r="E60">
        <v>508308.73594785313</v>
      </c>
      <c r="F60">
        <v>338872.49063190207</v>
      </c>
      <c r="G60">
        <v>395351.23907055246</v>
      </c>
      <c r="H60">
        <v>502033.31945466972</v>
      </c>
      <c r="I60">
        <v>0</v>
      </c>
      <c r="J60">
        <v>1788493.7005572587</v>
      </c>
      <c r="K60">
        <v>878558.30904566892</v>
      </c>
      <c r="L60">
        <v>1355489.9625276083</v>
      </c>
      <c r="M60">
        <v>0</v>
      </c>
      <c r="N60">
        <v>225914.9937546014</v>
      </c>
      <c r="O60">
        <v>1920277.4469141117</v>
      </c>
      <c r="P60">
        <v>0</v>
      </c>
      <c r="Q60">
        <v>0</v>
      </c>
    </row>
    <row r="61" spans="1:17" x14ac:dyDescent="0.3">
      <c r="A61" s="13" t="s">
        <v>98</v>
      </c>
      <c r="B61" s="7" t="s">
        <v>160</v>
      </c>
      <c r="C61">
        <v>0</v>
      </c>
      <c r="D61">
        <v>109551.36702675291</v>
      </c>
      <c r="E61">
        <v>0</v>
      </c>
      <c r="F61">
        <v>0</v>
      </c>
      <c r="G61">
        <v>0</v>
      </c>
      <c r="H61">
        <v>0</v>
      </c>
      <c r="I61">
        <v>0</v>
      </c>
      <c r="J61">
        <v>0</v>
      </c>
      <c r="K61">
        <v>0</v>
      </c>
      <c r="L61">
        <v>0</v>
      </c>
      <c r="M61">
        <v>0</v>
      </c>
      <c r="N61">
        <v>0</v>
      </c>
      <c r="O61">
        <v>0</v>
      </c>
      <c r="P61">
        <v>0</v>
      </c>
      <c r="Q61">
        <v>0</v>
      </c>
    </row>
    <row r="62" spans="1:17" x14ac:dyDescent="0.3">
      <c r="A62" s="1" t="s">
        <v>104</v>
      </c>
      <c r="B62" s="7" t="s">
        <v>160</v>
      </c>
      <c r="C62">
        <v>0</v>
      </c>
      <c r="D62">
        <v>0</v>
      </c>
      <c r="E62">
        <v>0</v>
      </c>
      <c r="F62">
        <v>897600.18279329361</v>
      </c>
      <c r="G62">
        <v>0</v>
      </c>
      <c r="H62">
        <v>625627.32740702992</v>
      </c>
      <c r="I62">
        <v>0</v>
      </c>
      <c r="J62">
        <v>3490667.3775294772</v>
      </c>
      <c r="K62">
        <v>2992000.609310979</v>
      </c>
      <c r="L62">
        <v>0</v>
      </c>
      <c r="M62">
        <v>0</v>
      </c>
      <c r="N62">
        <v>0</v>
      </c>
      <c r="O62">
        <v>250250.93096281198</v>
      </c>
      <c r="P62">
        <v>0</v>
      </c>
      <c r="Q62">
        <v>0</v>
      </c>
    </row>
    <row r="63" spans="1:17" x14ac:dyDescent="0.3">
      <c r="A63" s="1" t="s">
        <v>105</v>
      </c>
      <c r="B63" s="7" t="s">
        <v>160</v>
      </c>
      <c r="C63">
        <v>0</v>
      </c>
      <c r="D63">
        <v>0</v>
      </c>
      <c r="E63">
        <v>0</v>
      </c>
      <c r="F63">
        <v>173842.40326545449</v>
      </c>
      <c r="G63">
        <v>173842.40326545449</v>
      </c>
      <c r="H63">
        <v>0</v>
      </c>
      <c r="I63">
        <v>0</v>
      </c>
      <c r="J63">
        <v>0</v>
      </c>
      <c r="K63">
        <v>0</v>
      </c>
      <c r="L63">
        <v>0</v>
      </c>
      <c r="M63">
        <v>0</v>
      </c>
      <c r="N63">
        <v>0</v>
      </c>
      <c r="O63">
        <v>0</v>
      </c>
      <c r="P63">
        <v>0</v>
      </c>
      <c r="Q63">
        <v>0</v>
      </c>
    </row>
    <row r="64" spans="1:17" x14ac:dyDescent="0.3">
      <c r="A64" s="13" t="s">
        <v>106</v>
      </c>
      <c r="B64" s="7" t="s">
        <v>160</v>
      </c>
      <c r="C64">
        <v>1092380.8723168797</v>
      </c>
      <c r="D64">
        <v>1092380.8723168797</v>
      </c>
      <c r="E64">
        <v>3277142.6169506391</v>
      </c>
      <c r="F64">
        <v>4369523.4892675187</v>
      </c>
      <c r="G64">
        <v>1092380.8723168797</v>
      </c>
      <c r="H64">
        <v>606878.26239826588</v>
      </c>
      <c r="I64">
        <v>0</v>
      </c>
      <c r="J64">
        <v>0</v>
      </c>
      <c r="K64">
        <v>0</v>
      </c>
      <c r="L64">
        <v>0</v>
      </c>
      <c r="M64">
        <v>0</v>
      </c>
      <c r="N64">
        <v>0</v>
      </c>
      <c r="O64">
        <v>0</v>
      </c>
      <c r="P64">
        <v>0</v>
      </c>
      <c r="Q64">
        <v>0</v>
      </c>
    </row>
    <row r="65" spans="1:17" x14ac:dyDescent="0.3">
      <c r="A65" s="13" t="s">
        <v>107</v>
      </c>
      <c r="B65" s="7" t="s">
        <v>160</v>
      </c>
      <c r="C65">
        <v>0</v>
      </c>
      <c r="D65">
        <v>0</v>
      </c>
      <c r="E65">
        <v>3277142.6169506391</v>
      </c>
      <c r="F65">
        <v>2184761.7446337594</v>
      </c>
      <c r="G65">
        <v>0</v>
      </c>
      <c r="H65">
        <v>1092380.8723168797</v>
      </c>
      <c r="I65">
        <v>606878.26239826588</v>
      </c>
      <c r="J65">
        <v>1213756.5247965332</v>
      </c>
      <c r="K65">
        <v>1820634.787194795</v>
      </c>
      <c r="L65">
        <v>0</v>
      </c>
      <c r="M65">
        <v>606878.26239826588</v>
      </c>
      <c r="N65">
        <v>2184761.7446337594</v>
      </c>
      <c r="O65">
        <v>1213756.5247965332</v>
      </c>
      <c r="P65">
        <v>1820634.787194795</v>
      </c>
      <c r="Q65">
        <v>606878.26239826588</v>
      </c>
    </row>
    <row r="66" spans="1:17" x14ac:dyDescent="0.3">
      <c r="A66" s="13" t="s">
        <v>108</v>
      </c>
      <c r="B66" s="7" t="s">
        <v>160</v>
      </c>
      <c r="C66">
        <v>0</v>
      </c>
      <c r="D66">
        <v>0</v>
      </c>
      <c r="E66">
        <v>0</v>
      </c>
      <c r="F66">
        <v>0</v>
      </c>
      <c r="G66">
        <v>2060591.1295414185</v>
      </c>
      <c r="H66">
        <v>0</v>
      </c>
      <c r="I66">
        <v>0</v>
      </c>
      <c r="J66">
        <v>2060591.1295414185</v>
      </c>
      <c r="K66">
        <v>0</v>
      </c>
      <c r="L66">
        <v>1030295.564770708</v>
      </c>
      <c r="M66">
        <v>3709064.0331745525</v>
      </c>
      <c r="N66">
        <v>0</v>
      </c>
      <c r="O66">
        <v>0</v>
      </c>
      <c r="P66">
        <v>0</v>
      </c>
      <c r="Q66">
        <v>0</v>
      </c>
    </row>
    <row r="67" spans="1:17" x14ac:dyDescent="0.3">
      <c r="A67" s="13" t="s">
        <v>110</v>
      </c>
      <c r="B67" s="7" t="s">
        <v>160</v>
      </c>
      <c r="C67">
        <v>0</v>
      </c>
      <c r="D67">
        <v>0</v>
      </c>
      <c r="E67">
        <v>5479213.8734109644</v>
      </c>
      <c r="F67">
        <v>0</v>
      </c>
      <c r="G67">
        <v>0</v>
      </c>
      <c r="H67">
        <v>0</v>
      </c>
      <c r="I67">
        <v>0</v>
      </c>
      <c r="J67">
        <v>0</v>
      </c>
      <c r="K67">
        <v>0</v>
      </c>
      <c r="L67">
        <v>0</v>
      </c>
      <c r="M67">
        <v>0</v>
      </c>
      <c r="N67">
        <v>0</v>
      </c>
      <c r="O67">
        <v>0</v>
      </c>
      <c r="P67">
        <v>0</v>
      </c>
      <c r="Q67">
        <v>0</v>
      </c>
    </row>
    <row r="68" spans="1:17" x14ac:dyDescent="0.3">
      <c r="A68" s="13" t="s">
        <v>111</v>
      </c>
      <c r="B68" s="7" t="s">
        <v>160</v>
      </c>
      <c r="C68">
        <v>0</v>
      </c>
      <c r="D68">
        <v>0</v>
      </c>
      <c r="E68">
        <v>0</v>
      </c>
      <c r="F68">
        <v>0</v>
      </c>
      <c r="G68">
        <v>0</v>
      </c>
      <c r="H68">
        <v>3652809.2489406429</v>
      </c>
      <c r="I68">
        <v>0</v>
      </c>
      <c r="J68">
        <v>0</v>
      </c>
      <c r="K68">
        <v>0</v>
      </c>
      <c r="L68">
        <v>0</v>
      </c>
      <c r="M68">
        <v>0</v>
      </c>
      <c r="N68">
        <v>0</v>
      </c>
      <c r="O68">
        <v>0</v>
      </c>
      <c r="P68">
        <v>0</v>
      </c>
      <c r="Q68">
        <v>0</v>
      </c>
    </row>
    <row r="69" spans="1:17" x14ac:dyDescent="0.3">
      <c r="A69" s="12" t="s">
        <v>129</v>
      </c>
      <c r="B69" s="7" t="s">
        <v>160</v>
      </c>
      <c r="C69">
        <v>0</v>
      </c>
      <c r="D69">
        <v>108848.30431897489</v>
      </c>
      <c r="E69">
        <v>290262.1448505997</v>
      </c>
      <c r="F69">
        <v>72565.536212649924</v>
      </c>
      <c r="G69">
        <v>0</v>
      </c>
      <c r="H69">
        <v>217696.60863794977</v>
      </c>
      <c r="I69">
        <v>40314.186784805519</v>
      </c>
      <c r="J69">
        <v>0</v>
      </c>
      <c r="K69">
        <v>0</v>
      </c>
      <c r="L69">
        <v>362827.68106324959</v>
      </c>
      <c r="M69">
        <v>36282.768106324962</v>
      </c>
      <c r="N69">
        <v>0</v>
      </c>
      <c r="O69">
        <v>0</v>
      </c>
      <c r="P69">
        <v>0</v>
      </c>
      <c r="Q69">
        <v>36282.768106324962</v>
      </c>
    </row>
    <row r="70" spans="1:17" x14ac:dyDescent="0.3">
      <c r="A70" s="12" t="s">
        <v>130</v>
      </c>
      <c r="B70" s="7" t="s">
        <v>160</v>
      </c>
      <c r="C70">
        <v>7215474.3595327139</v>
      </c>
      <c r="D70">
        <v>3607737.1797663569</v>
      </c>
      <c r="E70">
        <v>0</v>
      </c>
      <c r="F70">
        <v>0</v>
      </c>
      <c r="G70">
        <v>721547.43595327134</v>
      </c>
      <c r="H70">
        <v>0</v>
      </c>
      <c r="I70">
        <v>801719.37328141124</v>
      </c>
      <c r="J70">
        <v>400859.68664070684</v>
      </c>
      <c r="K70">
        <v>400859.68664070684</v>
      </c>
      <c r="L70">
        <v>10823211.539299047</v>
      </c>
      <c r="M70">
        <v>1443094.8719065404</v>
      </c>
      <c r="N70">
        <v>6493926.9235794377</v>
      </c>
      <c r="O70">
        <v>28140350.002177533</v>
      </c>
      <c r="P70">
        <v>9748058.0751330405</v>
      </c>
      <c r="Q70">
        <v>721547.43595327134</v>
      </c>
    </row>
    <row r="71" spans="1:17" x14ac:dyDescent="0.3">
      <c r="A71" s="13" t="s">
        <v>131</v>
      </c>
      <c r="B71" s="7" t="s">
        <v>160</v>
      </c>
      <c r="C71">
        <v>0</v>
      </c>
      <c r="D71">
        <v>0</v>
      </c>
      <c r="E71">
        <v>438715.35480542446</v>
      </c>
      <c r="F71">
        <v>0</v>
      </c>
      <c r="G71">
        <v>0</v>
      </c>
      <c r="H71">
        <v>0</v>
      </c>
      <c r="I71">
        <v>0</v>
      </c>
      <c r="J71">
        <v>0</v>
      </c>
      <c r="K71">
        <v>0</v>
      </c>
      <c r="L71">
        <v>0</v>
      </c>
      <c r="M71">
        <v>0</v>
      </c>
      <c r="N71">
        <v>0</v>
      </c>
      <c r="O71">
        <v>0</v>
      </c>
      <c r="P71">
        <v>0</v>
      </c>
      <c r="Q71">
        <v>658073.03220813663</v>
      </c>
    </row>
    <row r="72" spans="1:17" x14ac:dyDescent="0.3">
      <c r="A72" s="12" t="s">
        <v>132</v>
      </c>
      <c r="B72" s="7" t="s">
        <v>160</v>
      </c>
      <c r="C72">
        <v>548862.10990291391</v>
      </c>
      <c r="D72">
        <v>548862.10990291391</v>
      </c>
      <c r="E72">
        <v>548862.10990291391</v>
      </c>
      <c r="F72">
        <v>0</v>
      </c>
      <c r="G72">
        <v>548862.10990291391</v>
      </c>
      <c r="H72">
        <v>0</v>
      </c>
      <c r="I72">
        <v>0</v>
      </c>
      <c r="J72">
        <v>0</v>
      </c>
      <c r="K72">
        <v>0</v>
      </c>
      <c r="L72">
        <v>548862.10990291391</v>
      </c>
      <c r="M72">
        <v>2469879.4945631125</v>
      </c>
      <c r="N72">
        <v>2744310.5495145698</v>
      </c>
      <c r="O72">
        <v>9467871.395825265</v>
      </c>
      <c r="P72">
        <v>0</v>
      </c>
      <c r="Q72">
        <v>0</v>
      </c>
    </row>
    <row r="73" spans="1:17" x14ac:dyDescent="0.3">
      <c r="A73" s="13" t="s">
        <v>133</v>
      </c>
      <c r="B73" s="7" t="s">
        <v>160</v>
      </c>
      <c r="C73">
        <v>0</v>
      </c>
      <c r="D73">
        <v>0</v>
      </c>
      <c r="E73">
        <v>0</v>
      </c>
      <c r="F73">
        <v>0</v>
      </c>
      <c r="G73">
        <v>0</v>
      </c>
      <c r="H73">
        <v>0</v>
      </c>
      <c r="I73">
        <v>0</v>
      </c>
      <c r="J73">
        <v>873197.56915936968</v>
      </c>
      <c r="K73">
        <v>0</v>
      </c>
      <c r="L73">
        <v>0</v>
      </c>
      <c r="M73">
        <v>0</v>
      </c>
      <c r="N73">
        <v>0</v>
      </c>
      <c r="O73">
        <v>0</v>
      </c>
      <c r="P73">
        <v>0</v>
      </c>
      <c r="Q73">
        <v>0</v>
      </c>
    </row>
    <row r="74" spans="1:17" x14ac:dyDescent="0.3">
      <c r="A74" s="13" t="s">
        <v>134</v>
      </c>
      <c r="B74" s="7" t="s">
        <v>160</v>
      </c>
      <c r="C74">
        <v>0</v>
      </c>
      <c r="D74">
        <v>0</v>
      </c>
      <c r="E74">
        <v>0</v>
      </c>
      <c r="F74">
        <v>0</v>
      </c>
      <c r="G74">
        <v>152204.61200023803</v>
      </c>
      <c r="H74">
        <v>0</v>
      </c>
      <c r="I74">
        <v>0</v>
      </c>
      <c r="J74">
        <v>0</v>
      </c>
      <c r="K74">
        <v>0</v>
      </c>
      <c r="L74">
        <v>0</v>
      </c>
      <c r="M74">
        <v>0</v>
      </c>
      <c r="N74">
        <v>0</v>
      </c>
      <c r="O74">
        <v>0</v>
      </c>
      <c r="P74">
        <v>0</v>
      </c>
      <c r="Q74">
        <v>0</v>
      </c>
    </row>
    <row r="75" spans="1:17" x14ac:dyDescent="0.3">
      <c r="A75" s="13" t="s">
        <v>140</v>
      </c>
      <c r="B75" s="7" t="s">
        <v>160</v>
      </c>
      <c r="C75">
        <v>0</v>
      </c>
      <c r="D75">
        <v>0</v>
      </c>
      <c r="E75">
        <v>0</v>
      </c>
      <c r="F75">
        <v>0</v>
      </c>
      <c r="G75">
        <v>0</v>
      </c>
      <c r="H75">
        <v>0</v>
      </c>
      <c r="I75">
        <v>1917303.7877176444</v>
      </c>
      <c r="J75">
        <v>0</v>
      </c>
      <c r="K75">
        <v>383460.75754352933</v>
      </c>
      <c r="L75">
        <v>0</v>
      </c>
      <c r="M75">
        <v>0</v>
      </c>
      <c r="N75">
        <v>0</v>
      </c>
      <c r="O75">
        <v>345114.68178917636</v>
      </c>
      <c r="P75">
        <v>1035344.045367529</v>
      </c>
      <c r="Q75">
        <v>0</v>
      </c>
    </row>
    <row r="76" spans="1:17" x14ac:dyDescent="0.3">
      <c r="A76" s="13" t="s">
        <v>141</v>
      </c>
      <c r="B76" s="7" t="s">
        <v>160</v>
      </c>
      <c r="C76">
        <v>10322372.308793016</v>
      </c>
      <c r="D76">
        <v>0</v>
      </c>
      <c r="E76">
        <v>0</v>
      </c>
      <c r="F76">
        <v>0</v>
      </c>
      <c r="G76">
        <v>0</v>
      </c>
      <c r="H76">
        <v>0</v>
      </c>
      <c r="I76">
        <v>0</v>
      </c>
      <c r="J76">
        <v>0</v>
      </c>
      <c r="K76">
        <v>0</v>
      </c>
      <c r="L76">
        <v>0</v>
      </c>
      <c r="M76">
        <v>0</v>
      </c>
      <c r="N76">
        <v>0</v>
      </c>
      <c r="O76">
        <v>0</v>
      </c>
      <c r="P76">
        <v>0</v>
      </c>
      <c r="Q76">
        <v>0</v>
      </c>
    </row>
    <row r="77" spans="1:17" x14ac:dyDescent="0.3">
      <c r="A77" s="7" t="s">
        <v>142</v>
      </c>
      <c r="B77" s="7" t="s">
        <v>160</v>
      </c>
      <c r="C77">
        <v>30612846.445511866</v>
      </c>
      <c r="D77">
        <v>4174479.0607516179</v>
      </c>
      <c r="E77">
        <v>0</v>
      </c>
      <c r="F77">
        <v>0</v>
      </c>
      <c r="G77">
        <v>9740451.141753776</v>
      </c>
      <c r="H77">
        <v>4174479.0607516179</v>
      </c>
      <c r="I77">
        <v>1546103.3558339328</v>
      </c>
      <c r="J77">
        <v>0</v>
      </c>
      <c r="K77">
        <v>0</v>
      </c>
      <c r="L77">
        <v>32004339.465762403</v>
      </c>
      <c r="M77">
        <v>109802175.1990917</v>
      </c>
      <c r="N77">
        <v>109802175.1990917</v>
      </c>
      <c r="O77">
        <v>2782986.0405010786</v>
      </c>
      <c r="P77">
        <v>3092206.7116678692</v>
      </c>
      <c r="Q77">
        <v>16697916.243006472</v>
      </c>
    </row>
    <row r="78" spans="1:17" x14ac:dyDescent="0.3">
      <c r="A78" s="11" t="s">
        <v>143</v>
      </c>
      <c r="B78" s="7" t="s">
        <v>160</v>
      </c>
      <c r="C78">
        <v>0</v>
      </c>
      <c r="D78">
        <v>0</v>
      </c>
      <c r="E78">
        <v>2268918.5622304794</v>
      </c>
      <c r="F78">
        <v>0</v>
      </c>
      <c r="G78">
        <v>2268918.5622304794</v>
      </c>
      <c r="H78">
        <v>1260510.3123502652</v>
      </c>
      <c r="I78">
        <v>0</v>
      </c>
      <c r="J78">
        <v>0</v>
      </c>
      <c r="K78">
        <v>0</v>
      </c>
      <c r="L78">
        <v>0</v>
      </c>
      <c r="M78">
        <v>0</v>
      </c>
      <c r="N78">
        <v>0</v>
      </c>
      <c r="O78">
        <v>0</v>
      </c>
      <c r="P78">
        <v>0</v>
      </c>
      <c r="Q78">
        <v>0</v>
      </c>
    </row>
    <row r="79" spans="1:17" x14ac:dyDescent="0.3">
      <c r="A79" s="7" t="s">
        <v>353</v>
      </c>
      <c r="B79" s="7" t="s">
        <v>160</v>
      </c>
      <c r="C79">
        <v>0</v>
      </c>
      <c r="D79">
        <v>0</v>
      </c>
      <c r="E79">
        <v>165562153.97001007</v>
      </c>
      <c r="F79">
        <v>165562153.97001007</v>
      </c>
      <c r="G79">
        <v>0</v>
      </c>
      <c r="H79">
        <v>0</v>
      </c>
      <c r="I79">
        <v>0</v>
      </c>
      <c r="J79">
        <v>0</v>
      </c>
      <c r="K79">
        <v>0</v>
      </c>
      <c r="L79">
        <v>0</v>
      </c>
      <c r="M79">
        <v>0</v>
      </c>
      <c r="N79">
        <v>0</v>
      </c>
      <c r="O79">
        <v>0</v>
      </c>
      <c r="P79">
        <v>0</v>
      </c>
      <c r="Q79">
        <v>0</v>
      </c>
    </row>
    <row r="80" spans="1:17" x14ac:dyDescent="0.3">
      <c r="A80" s="11" t="s">
        <v>144</v>
      </c>
      <c r="B80" s="7" t="s">
        <v>160</v>
      </c>
      <c r="C80">
        <v>0</v>
      </c>
      <c r="D80">
        <v>4519909.2538190158</v>
      </c>
      <c r="E80">
        <v>389088314.53241867</v>
      </c>
      <c r="F80">
        <v>0</v>
      </c>
      <c r="G80">
        <v>0</v>
      </c>
      <c r="H80">
        <v>22599546.269095082</v>
      </c>
      <c r="I80">
        <v>0</v>
      </c>
      <c r="J80">
        <v>0</v>
      </c>
      <c r="K80">
        <v>0</v>
      </c>
      <c r="L80">
        <v>36159274.030552126</v>
      </c>
      <c r="M80">
        <v>4519909.2538190158</v>
      </c>
      <c r="N80">
        <v>9039818.5076380316</v>
      </c>
      <c r="O80">
        <v>40679183.284371145</v>
      </c>
      <c r="P80">
        <v>2511060.6965661175</v>
      </c>
      <c r="Q80">
        <v>49719001.792009175</v>
      </c>
    </row>
    <row r="81" spans="1:17" x14ac:dyDescent="0.3">
      <c r="A81" s="7" t="s">
        <v>146</v>
      </c>
      <c r="B81" s="7" t="s">
        <v>160</v>
      </c>
      <c r="C81">
        <v>0</v>
      </c>
      <c r="D81">
        <v>217199.73645009418</v>
      </c>
      <c r="E81">
        <v>325799.60467514145</v>
      </c>
      <c r="F81">
        <v>217199.73645009418</v>
      </c>
      <c r="G81">
        <v>325799.60467514145</v>
      </c>
      <c r="H81">
        <v>651599.20935028442</v>
      </c>
      <c r="I81">
        <v>0</v>
      </c>
      <c r="J81">
        <v>0</v>
      </c>
      <c r="K81">
        <v>784332.38162534102</v>
      </c>
      <c r="L81">
        <v>0</v>
      </c>
      <c r="M81">
        <v>0</v>
      </c>
      <c r="N81">
        <v>108599.86822504726</v>
      </c>
      <c r="O81">
        <v>217199.73645009418</v>
      </c>
      <c r="P81">
        <v>0</v>
      </c>
      <c r="Q81">
        <v>325799.60467514145</v>
      </c>
    </row>
    <row r="82" spans="1:17" x14ac:dyDescent="0.3">
      <c r="A82" s="13" t="s">
        <v>147</v>
      </c>
      <c r="B82" s="7" t="s">
        <v>160</v>
      </c>
      <c r="C82">
        <v>0</v>
      </c>
      <c r="D82">
        <v>0</v>
      </c>
      <c r="E82">
        <v>3649292.1205855762</v>
      </c>
      <c r="F82">
        <v>12199062.231671788</v>
      </c>
      <c r="G82">
        <v>4691947.0121814562</v>
      </c>
      <c r="H82">
        <v>0</v>
      </c>
      <c r="I82">
        <v>0</v>
      </c>
      <c r="J82">
        <v>0</v>
      </c>
      <c r="K82">
        <v>0</v>
      </c>
      <c r="L82">
        <v>0</v>
      </c>
      <c r="M82">
        <v>0</v>
      </c>
      <c r="N82">
        <v>0</v>
      </c>
      <c r="O82">
        <v>0</v>
      </c>
      <c r="P82">
        <v>0</v>
      </c>
      <c r="Q82">
        <v>0</v>
      </c>
    </row>
    <row r="83" spans="1:17" x14ac:dyDescent="0.3">
      <c r="A83" s="13" t="s">
        <v>149</v>
      </c>
      <c r="B83" s="7" t="s">
        <v>160</v>
      </c>
      <c r="C83">
        <v>0</v>
      </c>
      <c r="D83">
        <v>0</v>
      </c>
      <c r="E83">
        <v>0</v>
      </c>
      <c r="F83">
        <v>0</v>
      </c>
      <c r="G83">
        <v>106774.71059749376</v>
      </c>
      <c r="H83">
        <v>284732.56159331667</v>
      </c>
      <c r="I83">
        <v>79092.378220365848</v>
      </c>
      <c r="J83">
        <v>59319.283665274161</v>
      </c>
      <c r="K83">
        <v>0</v>
      </c>
      <c r="L83">
        <v>0</v>
      </c>
      <c r="M83">
        <v>0</v>
      </c>
      <c r="N83">
        <v>0</v>
      </c>
      <c r="O83">
        <v>0</v>
      </c>
      <c r="P83">
        <v>0</v>
      </c>
      <c r="Q83">
        <v>0</v>
      </c>
    </row>
    <row r="84" spans="1:17" x14ac:dyDescent="0.3">
      <c r="A84" s="12" t="s">
        <v>150</v>
      </c>
      <c r="B84" s="7" t="s">
        <v>160</v>
      </c>
      <c r="C84">
        <v>0</v>
      </c>
      <c r="D84">
        <v>0</v>
      </c>
      <c r="E84">
        <v>0</v>
      </c>
      <c r="F84">
        <v>0</v>
      </c>
      <c r="G84">
        <v>0</v>
      </c>
      <c r="H84">
        <v>0</v>
      </c>
      <c r="I84">
        <v>0</v>
      </c>
      <c r="J84">
        <v>143246.49329500488</v>
      </c>
      <c r="K84">
        <v>71623.246647502354</v>
      </c>
      <c r="L84">
        <v>2320593.1913790759</v>
      </c>
      <c r="M84">
        <v>1933827.6594825631</v>
      </c>
      <c r="N84">
        <v>322304.60991376056</v>
      </c>
      <c r="O84">
        <v>1224757.5176722901</v>
      </c>
      <c r="P84">
        <v>608797.59650377033</v>
      </c>
      <c r="Q84">
        <v>0</v>
      </c>
    </row>
    <row r="85" spans="1:17" x14ac:dyDescent="0.3">
      <c r="A85" s="7" t="s">
        <v>151</v>
      </c>
      <c r="B85" s="7" t="s">
        <v>160</v>
      </c>
      <c r="C85">
        <v>749045.3234709946</v>
      </c>
      <c r="D85">
        <v>749045.3234709946</v>
      </c>
      <c r="E85">
        <v>2247135.9704129817</v>
      </c>
      <c r="F85">
        <v>1498090.6469419869</v>
      </c>
      <c r="G85">
        <v>749045.3234709946</v>
      </c>
      <c r="H85">
        <v>0</v>
      </c>
      <c r="I85">
        <v>0</v>
      </c>
      <c r="J85">
        <v>0</v>
      </c>
      <c r="K85">
        <v>14148633.887785444</v>
      </c>
      <c r="L85">
        <v>0</v>
      </c>
      <c r="M85">
        <v>749045.3234709946</v>
      </c>
      <c r="N85">
        <v>0</v>
      </c>
      <c r="O85">
        <v>4494271.9408259736</v>
      </c>
      <c r="P85">
        <v>0</v>
      </c>
      <c r="Q85">
        <v>0</v>
      </c>
    </row>
    <row r="86" spans="1:17" x14ac:dyDescent="0.3">
      <c r="A86" s="7" t="s">
        <v>152</v>
      </c>
      <c r="B86" s="7" t="s">
        <v>160</v>
      </c>
      <c r="C86">
        <v>0</v>
      </c>
      <c r="D86">
        <v>0</v>
      </c>
      <c r="E86">
        <v>5667326.742786319</v>
      </c>
      <c r="F86">
        <v>2266930.6971145356</v>
      </c>
      <c r="G86">
        <v>19268910.925473511</v>
      </c>
      <c r="H86">
        <v>3400396.0456718029</v>
      </c>
      <c r="I86">
        <v>629702.97142070252</v>
      </c>
      <c r="J86">
        <v>1259405.942841405</v>
      </c>
      <c r="K86">
        <v>8186138.6284691449</v>
      </c>
      <c r="L86">
        <v>7934257.4399008546</v>
      </c>
      <c r="M86">
        <v>2266930.6971145356</v>
      </c>
      <c r="N86">
        <v>1133465.3485572657</v>
      </c>
      <c r="O86">
        <v>7934257.4399008546</v>
      </c>
      <c r="P86">
        <v>616436.7571350314</v>
      </c>
      <c r="Q86">
        <v>0</v>
      </c>
    </row>
    <row r="87" spans="1:17" x14ac:dyDescent="0.3">
      <c r="A87" s="7" t="s">
        <v>153</v>
      </c>
      <c r="B87" s="7" t="s">
        <v>160</v>
      </c>
      <c r="C87">
        <v>1647012.9849895104</v>
      </c>
      <c r="D87">
        <v>1647012.9849895104</v>
      </c>
      <c r="E87">
        <v>6588051.9399580415</v>
      </c>
      <c r="F87">
        <v>0</v>
      </c>
      <c r="G87">
        <v>21411168.804863635</v>
      </c>
      <c r="H87">
        <v>1647012.9849895104</v>
      </c>
      <c r="I87">
        <v>1830014.4277661229</v>
      </c>
      <c r="J87">
        <v>0</v>
      </c>
      <c r="K87">
        <v>0</v>
      </c>
      <c r="L87">
        <v>0</v>
      </c>
      <c r="M87">
        <v>0</v>
      </c>
      <c r="N87">
        <v>0</v>
      </c>
      <c r="O87">
        <v>1647012.9849895104</v>
      </c>
      <c r="P87">
        <v>0</v>
      </c>
      <c r="Q87">
        <v>0</v>
      </c>
    </row>
    <row r="88" spans="1:17" x14ac:dyDescent="0.3">
      <c r="A88" s="7" t="s">
        <v>154</v>
      </c>
      <c r="B88" s="7" t="s">
        <v>160</v>
      </c>
      <c r="C88">
        <v>0</v>
      </c>
      <c r="D88">
        <v>0</v>
      </c>
      <c r="E88">
        <v>0</v>
      </c>
      <c r="F88">
        <v>2647173.7417074875</v>
      </c>
      <c r="G88">
        <v>5294347.483414975</v>
      </c>
      <c r="H88">
        <v>0</v>
      </c>
      <c r="I88">
        <v>0</v>
      </c>
      <c r="J88">
        <v>0</v>
      </c>
      <c r="K88">
        <v>0</v>
      </c>
      <c r="L88">
        <v>0</v>
      </c>
      <c r="M88">
        <v>0</v>
      </c>
      <c r="N88">
        <v>0</v>
      </c>
      <c r="O88">
        <v>0</v>
      </c>
      <c r="P88">
        <v>0</v>
      </c>
      <c r="Q88">
        <v>0</v>
      </c>
    </row>
    <row r="89" spans="1:17" x14ac:dyDescent="0.3">
      <c r="A89" s="13" t="s">
        <v>158</v>
      </c>
      <c r="B89" s="7" t="s">
        <v>160</v>
      </c>
      <c r="C89">
        <v>0</v>
      </c>
      <c r="D89">
        <v>0</v>
      </c>
      <c r="E89">
        <v>0</v>
      </c>
      <c r="F89">
        <v>0</v>
      </c>
      <c r="G89">
        <v>0</v>
      </c>
      <c r="H89">
        <v>0</v>
      </c>
      <c r="I89">
        <v>0</v>
      </c>
      <c r="J89">
        <v>969416.52848812577</v>
      </c>
      <c r="K89">
        <v>0</v>
      </c>
      <c r="L89">
        <v>0</v>
      </c>
      <c r="M89">
        <v>0</v>
      </c>
      <c r="N89">
        <v>0</v>
      </c>
      <c r="O89">
        <v>0</v>
      </c>
      <c r="P89">
        <v>0</v>
      </c>
      <c r="Q89">
        <v>0</v>
      </c>
    </row>
    <row r="90" spans="1:17" x14ac:dyDescent="0.3">
      <c r="A90" s="7" t="s">
        <v>86</v>
      </c>
      <c r="B90" s="7" t="s">
        <v>162</v>
      </c>
      <c r="C90">
        <v>0</v>
      </c>
      <c r="D90">
        <v>29321531.433504738</v>
      </c>
      <c r="E90">
        <v>0</v>
      </c>
      <c r="F90">
        <v>7330382.8583761845</v>
      </c>
      <c r="G90">
        <v>7330382.8583761845</v>
      </c>
      <c r="H90">
        <v>0</v>
      </c>
      <c r="I90">
        <v>0</v>
      </c>
      <c r="J90">
        <v>0</v>
      </c>
      <c r="K90">
        <v>0</v>
      </c>
      <c r="L90">
        <v>7330382.8583761845</v>
      </c>
      <c r="M90">
        <v>0</v>
      </c>
      <c r="N90">
        <v>7330382.8583761845</v>
      </c>
      <c r="O90">
        <v>0</v>
      </c>
      <c r="P90">
        <v>0</v>
      </c>
      <c r="Q90">
        <v>0</v>
      </c>
    </row>
    <row r="91" spans="1:17" x14ac:dyDescent="0.3">
      <c r="A91" s="12" t="s">
        <v>3</v>
      </c>
      <c r="B91" s="7" t="s">
        <v>161</v>
      </c>
      <c r="C91">
        <v>0</v>
      </c>
      <c r="D91">
        <v>0</v>
      </c>
      <c r="E91">
        <v>0</v>
      </c>
      <c r="F91">
        <v>5378038.8591512814</v>
      </c>
      <c r="G91">
        <v>0</v>
      </c>
      <c r="H91">
        <v>0</v>
      </c>
      <c r="I91">
        <v>0</v>
      </c>
      <c r="J91">
        <v>0</v>
      </c>
      <c r="K91">
        <v>0</v>
      </c>
      <c r="L91">
        <v>0</v>
      </c>
      <c r="M91">
        <v>0</v>
      </c>
      <c r="N91">
        <v>0</v>
      </c>
      <c r="O91">
        <v>0</v>
      </c>
      <c r="P91">
        <v>0</v>
      </c>
      <c r="Q91">
        <v>0</v>
      </c>
    </row>
    <row r="92" spans="1:17" x14ac:dyDescent="0.3">
      <c r="A92" s="7" t="s">
        <v>362</v>
      </c>
      <c r="B92" s="7" t="s">
        <v>161</v>
      </c>
      <c r="C92">
        <v>0</v>
      </c>
      <c r="D92">
        <v>0</v>
      </c>
      <c r="E92">
        <v>0</v>
      </c>
      <c r="F92">
        <v>0</v>
      </c>
      <c r="G92">
        <v>844280.55612242967</v>
      </c>
      <c r="H92">
        <v>0</v>
      </c>
      <c r="I92">
        <v>0</v>
      </c>
      <c r="J92">
        <v>0</v>
      </c>
      <c r="K92">
        <v>0</v>
      </c>
      <c r="L92">
        <v>0</v>
      </c>
      <c r="M92">
        <v>0</v>
      </c>
      <c r="N92">
        <v>0</v>
      </c>
      <c r="O92">
        <v>0</v>
      </c>
      <c r="P92">
        <v>0</v>
      </c>
      <c r="Q92">
        <v>0</v>
      </c>
    </row>
    <row r="93" spans="1:17" x14ac:dyDescent="0.3">
      <c r="A93" s="12" t="s">
        <v>49</v>
      </c>
      <c r="B93" s="7" t="s">
        <v>161</v>
      </c>
      <c r="C93">
        <v>0</v>
      </c>
      <c r="D93">
        <v>0</v>
      </c>
      <c r="E93">
        <v>5674628.1913176412</v>
      </c>
      <c r="F93">
        <v>0</v>
      </c>
      <c r="G93">
        <v>0</v>
      </c>
      <c r="H93">
        <v>0</v>
      </c>
      <c r="I93">
        <v>0</v>
      </c>
      <c r="J93">
        <v>0</v>
      </c>
      <c r="K93">
        <v>0</v>
      </c>
      <c r="L93">
        <v>0</v>
      </c>
      <c r="M93">
        <v>0</v>
      </c>
      <c r="N93">
        <v>0</v>
      </c>
      <c r="O93">
        <v>0</v>
      </c>
      <c r="P93">
        <v>0</v>
      </c>
      <c r="Q93">
        <v>0</v>
      </c>
    </row>
    <row r="94" spans="1:17" x14ac:dyDescent="0.3">
      <c r="A94" s="12" t="s">
        <v>53</v>
      </c>
      <c r="B94" s="7" t="s">
        <v>161</v>
      </c>
      <c r="C94">
        <v>0</v>
      </c>
      <c r="D94">
        <v>0</v>
      </c>
      <c r="E94">
        <v>0</v>
      </c>
      <c r="F94">
        <v>0</v>
      </c>
      <c r="G94">
        <v>796917.36092479993</v>
      </c>
      <c r="H94">
        <v>0</v>
      </c>
      <c r="I94">
        <v>0</v>
      </c>
      <c r="J94">
        <v>885463.7343608872</v>
      </c>
      <c r="K94">
        <v>0</v>
      </c>
      <c r="L94">
        <v>0</v>
      </c>
      <c r="M94">
        <v>0</v>
      </c>
      <c r="N94">
        <v>4781504.1655488051</v>
      </c>
      <c r="O94">
        <v>1593834.7218495973</v>
      </c>
      <c r="P94">
        <v>0</v>
      </c>
      <c r="Q94">
        <v>3984586.8046239996</v>
      </c>
    </row>
    <row r="95" spans="1:17" x14ac:dyDescent="0.3">
      <c r="A95" s="12" t="s">
        <v>54</v>
      </c>
      <c r="B95" s="7" t="s">
        <v>161</v>
      </c>
      <c r="C95">
        <v>2725099.3184161009</v>
      </c>
      <c r="D95">
        <v>13625496.592080481</v>
      </c>
      <c r="E95">
        <v>21800794.547328796</v>
      </c>
      <c r="F95">
        <v>24525927.929490477</v>
      </c>
      <c r="G95">
        <v>24525893.865744904</v>
      </c>
      <c r="H95">
        <v>10900397.273664422</v>
      </c>
      <c r="I95">
        <v>7569720.3289336059</v>
      </c>
      <c r="J95">
        <v>4541832.1973601682</v>
      </c>
      <c r="K95">
        <v>1513944.0657867212</v>
      </c>
      <c r="L95">
        <v>2725099.3184161009</v>
      </c>
      <c r="M95">
        <v>8175467.5926822368</v>
      </c>
      <c r="N95">
        <v>5450198.6368322112</v>
      </c>
      <c r="O95">
        <v>10900397.273664422</v>
      </c>
      <c r="P95">
        <v>11856393.414080128</v>
      </c>
      <c r="Q95">
        <v>5450198.6368322112</v>
      </c>
    </row>
    <row r="96" spans="1:17" x14ac:dyDescent="0.3">
      <c r="A96" s="12" t="s">
        <v>55</v>
      </c>
      <c r="B96" s="7" t="s">
        <v>161</v>
      </c>
      <c r="C96">
        <v>0</v>
      </c>
      <c r="D96">
        <v>0</v>
      </c>
      <c r="E96">
        <v>0</v>
      </c>
      <c r="F96">
        <v>0</v>
      </c>
      <c r="G96">
        <v>0</v>
      </c>
      <c r="H96">
        <v>0</v>
      </c>
      <c r="I96">
        <v>0</v>
      </c>
      <c r="J96">
        <v>0</v>
      </c>
      <c r="K96">
        <v>0</v>
      </c>
      <c r="L96">
        <v>0</v>
      </c>
      <c r="M96">
        <v>0</v>
      </c>
      <c r="N96">
        <v>0</v>
      </c>
      <c r="O96">
        <v>0</v>
      </c>
      <c r="P96">
        <v>0</v>
      </c>
      <c r="Q96">
        <v>1939060.3489828366</v>
      </c>
    </row>
    <row r="97" spans="1:17" x14ac:dyDescent="0.3">
      <c r="A97" s="14" t="s">
        <v>56</v>
      </c>
      <c r="B97" s="11" t="s">
        <v>161</v>
      </c>
      <c r="C97">
        <v>0</v>
      </c>
      <c r="D97">
        <v>2734900.5428489246</v>
      </c>
      <c r="E97">
        <v>0</v>
      </c>
      <c r="F97">
        <v>1823267.02856595</v>
      </c>
      <c r="G97">
        <v>911633.51428297337</v>
      </c>
      <c r="H97">
        <v>0</v>
      </c>
      <c r="I97">
        <v>0</v>
      </c>
      <c r="J97">
        <v>0</v>
      </c>
      <c r="K97">
        <v>0</v>
      </c>
      <c r="L97">
        <v>0</v>
      </c>
      <c r="M97">
        <v>0</v>
      </c>
      <c r="N97">
        <v>0</v>
      </c>
      <c r="O97">
        <v>0</v>
      </c>
      <c r="P97">
        <v>495793.19557982631</v>
      </c>
      <c r="Q97">
        <v>1823267.02856595</v>
      </c>
    </row>
    <row r="98" spans="1:17" x14ac:dyDescent="0.3">
      <c r="A98" s="13" t="s">
        <v>57</v>
      </c>
      <c r="B98" s="7" t="s">
        <v>161</v>
      </c>
      <c r="C98">
        <v>0</v>
      </c>
      <c r="D98">
        <v>2498450.7972782101</v>
      </c>
      <c r="E98">
        <v>2498450.7972782101</v>
      </c>
      <c r="F98">
        <v>1249225.3986391029</v>
      </c>
      <c r="G98">
        <v>2498450.7972782101</v>
      </c>
      <c r="H98">
        <v>2498450.7972782101</v>
      </c>
      <c r="I98">
        <v>1388028.2207101129</v>
      </c>
      <c r="J98">
        <v>0</v>
      </c>
      <c r="K98">
        <v>694014.11035505647</v>
      </c>
      <c r="L98">
        <v>0</v>
      </c>
      <c r="M98">
        <v>0</v>
      </c>
      <c r="N98">
        <v>0</v>
      </c>
      <c r="O98">
        <v>0</v>
      </c>
      <c r="P98">
        <v>96745.566983511002</v>
      </c>
      <c r="Q98">
        <v>0</v>
      </c>
    </row>
    <row r="99" spans="1:17" x14ac:dyDescent="0.3">
      <c r="A99" s="12" t="s">
        <v>58</v>
      </c>
      <c r="B99" s="7" t="s">
        <v>161</v>
      </c>
      <c r="C99">
        <v>0</v>
      </c>
      <c r="D99">
        <v>8394232.2588322852</v>
      </c>
      <c r="E99">
        <v>0</v>
      </c>
      <c r="F99">
        <v>0</v>
      </c>
      <c r="G99">
        <v>0</v>
      </c>
      <c r="H99">
        <v>0</v>
      </c>
      <c r="I99">
        <v>0</v>
      </c>
      <c r="J99">
        <v>0</v>
      </c>
      <c r="K99">
        <v>0</v>
      </c>
      <c r="L99">
        <v>0</v>
      </c>
      <c r="M99">
        <v>0</v>
      </c>
      <c r="N99">
        <v>0</v>
      </c>
      <c r="O99">
        <v>0</v>
      </c>
      <c r="P99">
        <v>0</v>
      </c>
      <c r="Q99">
        <v>0</v>
      </c>
    </row>
    <row r="100" spans="1:17" x14ac:dyDescent="0.3">
      <c r="A100" s="12" t="s">
        <v>59</v>
      </c>
      <c r="B100" s="7" t="s">
        <v>161</v>
      </c>
      <c r="C100">
        <v>17451543.14084553</v>
      </c>
      <c r="D100">
        <v>0</v>
      </c>
      <c r="E100">
        <v>0</v>
      </c>
      <c r="F100">
        <v>1939060.3489828366</v>
      </c>
      <c r="G100">
        <v>1939060.3489828366</v>
      </c>
      <c r="H100">
        <v>0</v>
      </c>
      <c r="I100">
        <v>0</v>
      </c>
      <c r="J100">
        <v>0</v>
      </c>
      <c r="K100">
        <v>1077255.7494349082</v>
      </c>
      <c r="L100">
        <v>3878120.6979656732</v>
      </c>
      <c r="M100">
        <v>0</v>
      </c>
      <c r="N100">
        <v>0</v>
      </c>
      <c r="O100">
        <v>1939060.3489828366</v>
      </c>
      <c r="P100">
        <v>0</v>
      </c>
      <c r="Q100">
        <v>3878120.6979656732</v>
      </c>
    </row>
    <row r="101" spans="1:17" x14ac:dyDescent="0.3">
      <c r="A101" s="13" t="s">
        <v>60</v>
      </c>
      <c r="B101" s="7" t="s">
        <v>161</v>
      </c>
      <c r="C101">
        <v>20248978.214274272</v>
      </c>
      <c r="D101">
        <v>0</v>
      </c>
      <c r="E101">
        <v>0</v>
      </c>
      <c r="F101">
        <v>0</v>
      </c>
      <c r="G101">
        <v>0</v>
      </c>
      <c r="H101">
        <v>0</v>
      </c>
      <c r="I101">
        <v>0</v>
      </c>
      <c r="J101">
        <v>0</v>
      </c>
      <c r="K101">
        <v>0</v>
      </c>
      <c r="L101">
        <v>0</v>
      </c>
      <c r="M101">
        <v>0</v>
      </c>
      <c r="N101">
        <v>0</v>
      </c>
      <c r="O101">
        <v>0</v>
      </c>
      <c r="P101">
        <v>0</v>
      </c>
      <c r="Q101">
        <v>0</v>
      </c>
    </row>
    <row r="102" spans="1:17" x14ac:dyDescent="0.3">
      <c r="A102" s="13" t="s">
        <v>61</v>
      </c>
      <c r="B102" s="7" t="s">
        <v>161</v>
      </c>
      <c r="C102">
        <v>0</v>
      </c>
      <c r="D102">
        <v>0</v>
      </c>
      <c r="E102">
        <v>0</v>
      </c>
      <c r="F102">
        <v>0</v>
      </c>
      <c r="G102">
        <v>0</v>
      </c>
      <c r="H102">
        <v>0</v>
      </c>
      <c r="I102">
        <v>0</v>
      </c>
      <c r="J102">
        <v>0</v>
      </c>
      <c r="K102">
        <v>0</v>
      </c>
      <c r="L102">
        <v>0</v>
      </c>
      <c r="M102">
        <v>0</v>
      </c>
      <c r="N102">
        <v>0</v>
      </c>
      <c r="O102">
        <v>311328040.04438561</v>
      </c>
      <c r="P102">
        <v>0</v>
      </c>
      <c r="Q102">
        <v>0</v>
      </c>
    </row>
    <row r="103" spans="1:17" x14ac:dyDescent="0.3">
      <c r="A103" s="7" t="s">
        <v>62</v>
      </c>
      <c r="B103" s="7" t="s">
        <v>161</v>
      </c>
      <c r="C103">
        <v>1503971.8890110636</v>
      </c>
      <c r="D103">
        <v>1503971.8890110636</v>
      </c>
      <c r="E103">
        <v>1503971.8890110636</v>
      </c>
      <c r="F103">
        <v>1503971.8890110636</v>
      </c>
      <c r="G103">
        <v>3007943.7780221272</v>
      </c>
      <c r="H103">
        <v>1503971.8890110636</v>
      </c>
      <c r="I103">
        <v>1671079.8766789599</v>
      </c>
      <c r="J103">
        <v>0</v>
      </c>
      <c r="K103">
        <v>0</v>
      </c>
      <c r="L103">
        <v>1503971.8890110636</v>
      </c>
      <c r="M103">
        <v>835539.93833947892</v>
      </c>
      <c r="N103">
        <v>1503971.8890110636</v>
      </c>
      <c r="O103">
        <v>1503971.8890110636</v>
      </c>
      <c r="P103">
        <v>0</v>
      </c>
      <c r="Q103">
        <v>0</v>
      </c>
    </row>
    <row r="104" spans="1:17" x14ac:dyDescent="0.3">
      <c r="A104" s="15" t="s">
        <v>64</v>
      </c>
      <c r="B104" s="7" t="s">
        <v>161</v>
      </c>
      <c r="C104">
        <v>0</v>
      </c>
      <c r="D104">
        <v>380214.42774717417</v>
      </c>
      <c r="E104">
        <v>380214.42774717417</v>
      </c>
      <c r="F104">
        <v>380214.42774717417</v>
      </c>
      <c r="G104">
        <v>0</v>
      </c>
      <c r="H104">
        <v>0</v>
      </c>
      <c r="I104">
        <v>211230.23763731876</v>
      </c>
      <c r="J104">
        <v>211230.23763731876</v>
      </c>
      <c r="K104">
        <v>211230.23763731876</v>
      </c>
      <c r="L104">
        <v>0</v>
      </c>
      <c r="M104">
        <v>0</v>
      </c>
      <c r="N104">
        <v>0</v>
      </c>
      <c r="O104">
        <v>0</v>
      </c>
      <c r="P104">
        <v>0</v>
      </c>
      <c r="Q104">
        <v>0</v>
      </c>
    </row>
    <row r="105" spans="1:17" x14ac:dyDescent="0.3">
      <c r="A105" s="13" t="s">
        <v>65</v>
      </c>
      <c r="B105" s="7" t="s">
        <v>161</v>
      </c>
      <c r="C105">
        <v>0</v>
      </c>
      <c r="D105">
        <v>0</v>
      </c>
      <c r="E105">
        <v>0</v>
      </c>
      <c r="F105">
        <v>0</v>
      </c>
      <c r="G105">
        <v>0</v>
      </c>
      <c r="H105">
        <v>380214.42774717417</v>
      </c>
      <c r="I105">
        <v>0</v>
      </c>
      <c r="J105">
        <v>0</v>
      </c>
      <c r="K105">
        <v>0</v>
      </c>
      <c r="L105">
        <v>0</v>
      </c>
      <c r="M105">
        <v>0</v>
      </c>
      <c r="N105">
        <v>0</v>
      </c>
      <c r="O105">
        <v>0</v>
      </c>
      <c r="P105">
        <v>0</v>
      </c>
      <c r="Q105">
        <v>0</v>
      </c>
    </row>
    <row r="106" spans="1:17" x14ac:dyDescent="0.3">
      <c r="A106" s="15" t="s">
        <v>66</v>
      </c>
      <c r="B106" s="7" t="s">
        <v>161</v>
      </c>
      <c r="C106">
        <v>0</v>
      </c>
      <c r="D106">
        <v>265059.79948523169</v>
      </c>
      <c r="E106">
        <v>0</v>
      </c>
      <c r="F106">
        <v>0</v>
      </c>
      <c r="G106">
        <v>0</v>
      </c>
      <c r="H106">
        <v>0</v>
      </c>
      <c r="I106">
        <v>0</v>
      </c>
      <c r="J106">
        <v>0</v>
      </c>
      <c r="K106">
        <v>0</v>
      </c>
      <c r="L106">
        <v>0</v>
      </c>
      <c r="M106">
        <v>0</v>
      </c>
      <c r="N106">
        <v>0</v>
      </c>
      <c r="O106">
        <v>0</v>
      </c>
      <c r="P106">
        <v>0</v>
      </c>
      <c r="Q106">
        <v>0</v>
      </c>
    </row>
    <row r="107" spans="1:17" x14ac:dyDescent="0.3">
      <c r="A107" s="12" t="s">
        <v>67</v>
      </c>
      <c r="B107" s="7" t="s">
        <v>161</v>
      </c>
      <c r="C107">
        <v>0</v>
      </c>
      <c r="D107">
        <v>8075350.3289070865</v>
      </c>
      <c r="E107">
        <v>0</v>
      </c>
      <c r="F107">
        <v>0</v>
      </c>
      <c r="G107">
        <v>0</v>
      </c>
      <c r="H107">
        <v>0</v>
      </c>
      <c r="I107">
        <v>0</v>
      </c>
      <c r="J107">
        <v>0</v>
      </c>
      <c r="K107">
        <v>0</v>
      </c>
      <c r="L107">
        <v>0</v>
      </c>
      <c r="M107">
        <v>0</v>
      </c>
      <c r="N107">
        <v>0</v>
      </c>
      <c r="O107">
        <v>0</v>
      </c>
      <c r="P107">
        <v>0</v>
      </c>
      <c r="Q107">
        <v>4037675.1644535363</v>
      </c>
    </row>
    <row r="108" spans="1:17" x14ac:dyDescent="0.3">
      <c r="A108" s="7" t="s">
        <v>68</v>
      </c>
      <c r="B108" s="7" t="s">
        <v>161</v>
      </c>
      <c r="C108">
        <v>0</v>
      </c>
      <c r="D108">
        <v>0</v>
      </c>
      <c r="E108">
        <v>0</v>
      </c>
      <c r="F108">
        <v>0</v>
      </c>
      <c r="G108">
        <v>4206382.1838888358</v>
      </c>
      <c r="H108">
        <v>841276.43677776726</v>
      </c>
      <c r="I108">
        <v>0</v>
      </c>
      <c r="J108">
        <v>0</v>
      </c>
      <c r="K108">
        <v>0</v>
      </c>
      <c r="L108">
        <v>0</v>
      </c>
      <c r="M108">
        <v>0</v>
      </c>
      <c r="N108">
        <v>0</v>
      </c>
      <c r="O108">
        <v>0</v>
      </c>
      <c r="P108">
        <v>0</v>
      </c>
      <c r="Q108">
        <v>0</v>
      </c>
    </row>
    <row r="109" spans="1:17" x14ac:dyDescent="0.3">
      <c r="A109" s="12" t="s">
        <v>69</v>
      </c>
      <c r="B109" s="7" t="s">
        <v>161</v>
      </c>
      <c r="C109">
        <v>2720547.0421574917</v>
      </c>
      <c r="D109">
        <v>0</v>
      </c>
      <c r="E109">
        <v>0</v>
      </c>
      <c r="F109">
        <v>0</v>
      </c>
      <c r="G109">
        <v>0</v>
      </c>
      <c r="H109">
        <v>453424.50702624867</v>
      </c>
      <c r="I109">
        <v>0</v>
      </c>
      <c r="J109">
        <v>0</v>
      </c>
      <c r="K109">
        <v>1007610.0156138872</v>
      </c>
      <c r="L109">
        <v>2720547.0421574917</v>
      </c>
      <c r="M109">
        <v>1813698.0281049947</v>
      </c>
      <c r="N109">
        <v>1813698.0281049947</v>
      </c>
      <c r="O109">
        <v>1813698.0281049947</v>
      </c>
      <c r="P109">
        <v>0</v>
      </c>
      <c r="Q109">
        <v>4987669.5772887347</v>
      </c>
    </row>
    <row r="110" spans="1:17" x14ac:dyDescent="0.3">
      <c r="A110" s="12" t="s">
        <v>89</v>
      </c>
      <c r="B110" s="7" t="s">
        <v>161</v>
      </c>
      <c r="C110">
        <v>0</v>
      </c>
      <c r="D110">
        <v>850864190.86566234</v>
      </c>
      <c r="E110">
        <v>0</v>
      </c>
      <c r="F110">
        <v>0</v>
      </c>
      <c r="G110">
        <v>0</v>
      </c>
      <c r="H110">
        <v>0</v>
      </c>
      <c r="I110">
        <v>0</v>
      </c>
      <c r="J110">
        <v>0</v>
      </c>
      <c r="K110">
        <v>0</v>
      </c>
      <c r="L110">
        <v>0</v>
      </c>
      <c r="M110">
        <v>0</v>
      </c>
      <c r="N110">
        <v>0</v>
      </c>
      <c r="O110">
        <v>0</v>
      </c>
      <c r="P110">
        <v>0</v>
      </c>
      <c r="Q110">
        <v>850864190.86566234</v>
      </c>
    </row>
    <row r="111" spans="1:17" x14ac:dyDescent="0.3">
      <c r="A111" s="12" t="s">
        <v>90</v>
      </c>
      <c r="B111" s="7" t="s">
        <v>161</v>
      </c>
      <c r="C111">
        <v>0</v>
      </c>
      <c r="D111">
        <v>0</v>
      </c>
      <c r="E111">
        <v>0</v>
      </c>
      <c r="F111">
        <v>0</v>
      </c>
      <c r="G111">
        <v>0</v>
      </c>
      <c r="H111">
        <v>0</v>
      </c>
      <c r="I111">
        <v>0</v>
      </c>
      <c r="J111">
        <v>0</v>
      </c>
      <c r="K111">
        <v>0</v>
      </c>
      <c r="L111">
        <v>0</v>
      </c>
      <c r="M111">
        <v>0</v>
      </c>
      <c r="N111">
        <v>0</v>
      </c>
      <c r="O111">
        <v>0</v>
      </c>
      <c r="P111">
        <v>0</v>
      </c>
      <c r="Q111">
        <v>1398218.322886741</v>
      </c>
    </row>
    <row r="112" spans="1:17" x14ac:dyDescent="0.3">
      <c r="A112" s="7" t="s">
        <v>95</v>
      </c>
      <c r="B112" s="7" t="s">
        <v>161</v>
      </c>
      <c r="C112">
        <v>0</v>
      </c>
      <c r="D112">
        <v>0</v>
      </c>
      <c r="E112">
        <v>0</v>
      </c>
      <c r="F112">
        <v>0</v>
      </c>
      <c r="G112">
        <v>2918380.9260707339</v>
      </c>
      <c r="H112">
        <v>0</v>
      </c>
      <c r="I112">
        <v>0</v>
      </c>
      <c r="J112">
        <v>0</v>
      </c>
      <c r="K112">
        <v>0</v>
      </c>
      <c r="L112">
        <v>0</v>
      </c>
      <c r="M112">
        <v>0</v>
      </c>
      <c r="N112">
        <v>0</v>
      </c>
      <c r="O112">
        <v>0</v>
      </c>
      <c r="P112">
        <v>0</v>
      </c>
      <c r="Q112">
        <v>0</v>
      </c>
    </row>
    <row r="113" spans="1:17" x14ac:dyDescent="0.3">
      <c r="A113" s="7" t="s">
        <v>96</v>
      </c>
      <c r="B113" s="7" t="s">
        <v>161</v>
      </c>
      <c r="C113">
        <v>0</v>
      </c>
      <c r="D113">
        <v>0</v>
      </c>
      <c r="E113">
        <v>0</v>
      </c>
      <c r="F113">
        <v>0</v>
      </c>
      <c r="G113">
        <v>679601.97960505378</v>
      </c>
      <c r="H113">
        <v>0</v>
      </c>
      <c r="I113">
        <v>0</v>
      </c>
      <c r="J113">
        <v>0</v>
      </c>
      <c r="K113">
        <v>0</v>
      </c>
      <c r="L113">
        <v>0</v>
      </c>
      <c r="M113">
        <v>0</v>
      </c>
      <c r="N113">
        <v>0</v>
      </c>
      <c r="O113">
        <v>0</v>
      </c>
      <c r="P113">
        <v>0</v>
      </c>
      <c r="Q113">
        <v>0</v>
      </c>
    </row>
    <row r="114" spans="1:17" x14ac:dyDescent="0.3">
      <c r="A114" s="13" t="s">
        <v>99</v>
      </c>
      <c r="B114" s="7" t="s">
        <v>161</v>
      </c>
      <c r="C114">
        <v>0</v>
      </c>
      <c r="D114">
        <v>0</v>
      </c>
      <c r="E114">
        <v>2288694.4163380316</v>
      </c>
      <c r="F114">
        <v>0</v>
      </c>
      <c r="G114">
        <v>2288694.4163380316</v>
      </c>
      <c r="H114">
        <v>0</v>
      </c>
      <c r="I114">
        <v>0</v>
      </c>
      <c r="J114">
        <v>0</v>
      </c>
      <c r="K114">
        <v>0</v>
      </c>
      <c r="L114">
        <v>2288694.4163380316</v>
      </c>
      <c r="M114">
        <v>0</v>
      </c>
      <c r="N114">
        <v>0</v>
      </c>
      <c r="O114">
        <v>2288694.4163380316</v>
      </c>
      <c r="P114">
        <v>0</v>
      </c>
      <c r="Q114">
        <v>0</v>
      </c>
    </row>
    <row r="115" spans="1:17" x14ac:dyDescent="0.3">
      <c r="A115" s="13" t="s">
        <v>103</v>
      </c>
      <c r="B115" s="7" t="s">
        <v>161</v>
      </c>
      <c r="C115">
        <v>0</v>
      </c>
      <c r="D115">
        <v>0</v>
      </c>
      <c r="E115">
        <v>3714332.5310280677</v>
      </c>
      <c r="F115">
        <v>0</v>
      </c>
      <c r="G115">
        <v>0</v>
      </c>
      <c r="H115">
        <v>3714332.5310280677</v>
      </c>
      <c r="I115">
        <v>0</v>
      </c>
      <c r="J115">
        <v>0</v>
      </c>
      <c r="K115">
        <v>0</v>
      </c>
      <c r="L115">
        <v>0</v>
      </c>
      <c r="M115">
        <v>0</v>
      </c>
      <c r="N115">
        <v>0</v>
      </c>
      <c r="O115">
        <v>0</v>
      </c>
      <c r="P115">
        <v>0</v>
      </c>
      <c r="Q115">
        <v>0</v>
      </c>
    </row>
    <row r="116" spans="1:17" x14ac:dyDescent="0.3">
      <c r="A116" s="7" t="s">
        <v>109</v>
      </c>
      <c r="B116" s="7" t="s">
        <v>161</v>
      </c>
      <c r="C116">
        <v>0</v>
      </c>
      <c r="D116">
        <v>6746817.257314628</v>
      </c>
      <c r="E116">
        <v>0</v>
      </c>
      <c r="F116">
        <v>0</v>
      </c>
      <c r="G116">
        <v>0</v>
      </c>
      <c r="H116">
        <v>0</v>
      </c>
      <c r="I116">
        <v>0</v>
      </c>
      <c r="J116">
        <v>0</v>
      </c>
      <c r="K116">
        <v>0</v>
      </c>
      <c r="L116">
        <v>0</v>
      </c>
      <c r="M116">
        <v>0</v>
      </c>
      <c r="N116">
        <v>0</v>
      </c>
      <c r="O116">
        <v>0</v>
      </c>
      <c r="P116">
        <v>0</v>
      </c>
      <c r="Q116">
        <v>0</v>
      </c>
    </row>
    <row r="117" spans="1:17" x14ac:dyDescent="0.3">
      <c r="A117" s="12" t="s">
        <v>112</v>
      </c>
      <c r="B117" s="7" t="s">
        <v>161</v>
      </c>
      <c r="C117">
        <v>0</v>
      </c>
      <c r="D117">
        <v>0</v>
      </c>
      <c r="E117">
        <v>4066583.5669165296</v>
      </c>
      <c r="F117">
        <v>0</v>
      </c>
      <c r="G117">
        <v>0</v>
      </c>
      <c r="H117">
        <v>0</v>
      </c>
      <c r="I117">
        <v>0</v>
      </c>
      <c r="J117">
        <v>0</v>
      </c>
      <c r="K117">
        <v>0</v>
      </c>
      <c r="L117">
        <v>0</v>
      </c>
      <c r="M117">
        <v>0</v>
      </c>
      <c r="N117">
        <v>0</v>
      </c>
      <c r="O117">
        <v>0</v>
      </c>
      <c r="P117">
        <v>0</v>
      </c>
      <c r="Q117">
        <v>0</v>
      </c>
    </row>
    <row r="118" spans="1:17" x14ac:dyDescent="0.3">
      <c r="A118" s="12" t="s">
        <v>113</v>
      </c>
      <c r="B118" s="7" t="s">
        <v>161</v>
      </c>
      <c r="C118">
        <v>0</v>
      </c>
      <c r="D118">
        <v>0</v>
      </c>
      <c r="E118">
        <v>1285239.6317708036</v>
      </c>
      <c r="F118">
        <v>0</v>
      </c>
      <c r="G118">
        <v>0</v>
      </c>
      <c r="H118">
        <v>0</v>
      </c>
      <c r="I118">
        <v>0</v>
      </c>
      <c r="J118">
        <v>0</v>
      </c>
      <c r="K118">
        <v>0</v>
      </c>
      <c r="L118">
        <v>0</v>
      </c>
      <c r="M118">
        <v>0</v>
      </c>
      <c r="N118">
        <v>0</v>
      </c>
      <c r="O118">
        <v>0</v>
      </c>
      <c r="P118">
        <v>0</v>
      </c>
      <c r="Q118">
        <v>0</v>
      </c>
    </row>
    <row r="119" spans="1:17" x14ac:dyDescent="0.3">
      <c r="A119" s="12" t="s">
        <v>114</v>
      </c>
      <c r="B119" s="7" t="s">
        <v>161</v>
      </c>
      <c r="C119">
        <v>0</v>
      </c>
      <c r="D119">
        <v>4258168.0512516471</v>
      </c>
      <c r="E119">
        <v>0</v>
      </c>
      <c r="F119">
        <v>0</v>
      </c>
      <c r="G119">
        <v>0</v>
      </c>
      <c r="H119">
        <v>0</v>
      </c>
      <c r="I119">
        <v>0</v>
      </c>
      <c r="J119">
        <v>0</v>
      </c>
      <c r="K119">
        <v>0</v>
      </c>
      <c r="L119">
        <v>0</v>
      </c>
      <c r="M119">
        <v>0</v>
      </c>
      <c r="N119">
        <v>0</v>
      </c>
      <c r="O119">
        <v>0</v>
      </c>
      <c r="P119">
        <v>0</v>
      </c>
      <c r="Q119">
        <v>0</v>
      </c>
    </row>
    <row r="120" spans="1:17" x14ac:dyDescent="0.3">
      <c r="A120" s="13" t="s">
        <v>115</v>
      </c>
      <c r="B120" s="7" t="s">
        <v>161</v>
      </c>
      <c r="C120">
        <v>0</v>
      </c>
      <c r="D120">
        <v>5167381.4612868447</v>
      </c>
      <c r="E120">
        <v>0</v>
      </c>
      <c r="F120">
        <v>0</v>
      </c>
      <c r="G120">
        <v>2583690.7306434177</v>
      </c>
      <c r="H120">
        <v>360166.48785175249</v>
      </c>
      <c r="I120">
        <v>0</v>
      </c>
      <c r="J120">
        <v>0</v>
      </c>
      <c r="K120">
        <v>0</v>
      </c>
      <c r="L120">
        <v>0</v>
      </c>
      <c r="M120">
        <v>0</v>
      </c>
      <c r="N120">
        <v>0</v>
      </c>
      <c r="O120">
        <v>0</v>
      </c>
      <c r="P120">
        <v>0</v>
      </c>
      <c r="Q120">
        <v>0</v>
      </c>
    </row>
    <row r="121" spans="1:17" x14ac:dyDescent="0.3">
      <c r="A121" s="12" t="s">
        <v>117</v>
      </c>
      <c r="B121" s="7" t="s">
        <v>161</v>
      </c>
      <c r="C121">
        <v>0</v>
      </c>
      <c r="D121">
        <v>0</v>
      </c>
      <c r="E121">
        <v>0</v>
      </c>
      <c r="F121">
        <v>0</v>
      </c>
      <c r="G121">
        <v>0</v>
      </c>
      <c r="H121">
        <v>0</v>
      </c>
      <c r="I121">
        <v>0</v>
      </c>
      <c r="J121">
        <v>0</v>
      </c>
      <c r="K121">
        <v>0</v>
      </c>
      <c r="L121">
        <v>0</v>
      </c>
      <c r="M121">
        <v>1805687.1754712572</v>
      </c>
      <c r="N121">
        <v>0</v>
      </c>
      <c r="O121">
        <v>0</v>
      </c>
      <c r="P121">
        <v>0</v>
      </c>
      <c r="Q121">
        <v>0</v>
      </c>
    </row>
    <row r="122" spans="1:17" x14ac:dyDescent="0.3">
      <c r="A122" s="12" t="s">
        <v>118</v>
      </c>
      <c r="B122" s="7" t="s">
        <v>161</v>
      </c>
      <c r="C122">
        <v>0</v>
      </c>
      <c r="D122">
        <v>0</v>
      </c>
      <c r="E122">
        <v>0</v>
      </c>
      <c r="F122">
        <v>0</v>
      </c>
      <c r="G122">
        <v>1808268.7824420491</v>
      </c>
      <c r="H122">
        <v>0</v>
      </c>
      <c r="I122">
        <v>0</v>
      </c>
      <c r="J122">
        <v>0</v>
      </c>
      <c r="K122">
        <v>0</v>
      </c>
      <c r="L122">
        <v>0</v>
      </c>
      <c r="M122">
        <v>0</v>
      </c>
      <c r="N122">
        <v>0</v>
      </c>
      <c r="O122">
        <v>0</v>
      </c>
      <c r="P122">
        <v>0</v>
      </c>
      <c r="Q122">
        <v>0</v>
      </c>
    </row>
    <row r="123" spans="1:17" x14ac:dyDescent="0.3">
      <c r="A123" s="12" t="s">
        <v>119</v>
      </c>
      <c r="B123" s="7" t="s">
        <v>161</v>
      </c>
      <c r="C123">
        <v>0</v>
      </c>
      <c r="D123">
        <v>2768129.8182599563</v>
      </c>
      <c r="E123">
        <v>0</v>
      </c>
      <c r="F123">
        <v>0</v>
      </c>
      <c r="G123">
        <v>0</v>
      </c>
      <c r="H123">
        <v>0</v>
      </c>
      <c r="I123">
        <v>0</v>
      </c>
      <c r="J123">
        <v>0</v>
      </c>
      <c r="K123">
        <v>0</v>
      </c>
      <c r="L123">
        <v>768924.94951665378</v>
      </c>
      <c r="M123">
        <v>0</v>
      </c>
      <c r="N123">
        <v>0</v>
      </c>
      <c r="O123">
        <v>1384064.9091299782</v>
      </c>
      <c r="P123">
        <v>0</v>
      </c>
      <c r="Q123">
        <v>0</v>
      </c>
    </row>
    <row r="124" spans="1:17" x14ac:dyDescent="0.3">
      <c r="A124" s="12" t="s">
        <v>120</v>
      </c>
      <c r="B124" s="7" t="s">
        <v>161</v>
      </c>
      <c r="C124">
        <v>0</v>
      </c>
      <c r="D124">
        <v>0</v>
      </c>
      <c r="E124">
        <v>188619.29533835742</v>
      </c>
      <c r="F124">
        <v>0</v>
      </c>
      <c r="G124">
        <v>0</v>
      </c>
      <c r="H124">
        <v>0</v>
      </c>
      <c r="I124">
        <v>0</v>
      </c>
      <c r="J124">
        <v>0</v>
      </c>
      <c r="K124">
        <v>0</v>
      </c>
      <c r="L124">
        <v>0</v>
      </c>
      <c r="M124">
        <v>0</v>
      </c>
      <c r="N124">
        <v>0</v>
      </c>
      <c r="O124">
        <v>3583766.6114287907</v>
      </c>
      <c r="P124">
        <v>0</v>
      </c>
      <c r="Q124">
        <v>377238.59067671484</v>
      </c>
    </row>
    <row r="125" spans="1:17" x14ac:dyDescent="0.3">
      <c r="A125" s="12" t="s">
        <v>121</v>
      </c>
      <c r="B125" s="7" t="s">
        <v>161</v>
      </c>
      <c r="C125">
        <v>0</v>
      </c>
      <c r="D125">
        <v>0</v>
      </c>
      <c r="E125">
        <v>0</v>
      </c>
      <c r="F125">
        <v>0</v>
      </c>
      <c r="G125">
        <v>6091656.673841171</v>
      </c>
      <c r="H125">
        <v>0</v>
      </c>
      <c r="I125">
        <v>0</v>
      </c>
      <c r="J125">
        <v>0</v>
      </c>
      <c r="K125">
        <v>0</v>
      </c>
      <c r="L125">
        <v>0</v>
      </c>
      <c r="M125">
        <v>0</v>
      </c>
      <c r="N125">
        <v>0</v>
      </c>
      <c r="O125">
        <v>0</v>
      </c>
      <c r="P125">
        <v>0</v>
      </c>
      <c r="Q125">
        <v>0</v>
      </c>
    </row>
    <row r="126" spans="1:17" x14ac:dyDescent="0.3">
      <c r="A126" s="12" t="s">
        <v>122</v>
      </c>
      <c r="B126" s="7" t="s">
        <v>161</v>
      </c>
      <c r="C126">
        <v>0</v>
      </c>
      <c r="D126">
        <v>0</v>
      </c>
      <c r="E126">
        <v>0</v>
      </c>
      <c r="F126">
        <v>0</v>
      </c>
      <c r="G126">
        <v>0</v>
      </c>
      <c r="H126">
        <v>0</v>
      </c>
      <c r="I126">
        <v>0</v>
      </c>
      <c r="J126">
        <v>0</v>
      </c>
      <c r="K126">
        <v>0</v>
      </c>
      <c r="L126">
        <v>0</v>
      </c>
      <c r="M126">
        <v>0</v>
      </c>
      <c r="N126">
        <v>0</v>
      </c>
      <c r="O126">
        <v>3337644.674296699</v>
      </c>
      <c r="P126">
        <v>0</v>
      </c>
      <c r="Q126">
        <v>0</v>
      </c>
    </row>
    <row r="127" spans="1:17" x14ac:dyDescent="0.3">
      <c r="A127" s="12" t="s">
        <v>123</v>
      </c>
      <c r="B127" s="7" t="s">
        <v>161</v>
      </c>
      <c r="C127">
        <v>0</v>
      </c>
      <c r="D127">
        <v>0</v>
      </c>
      <c r="E127">
        <v>8208152.3490059208</v>
      </c>
      <c r="F127">
        <v>0</v>
      </c>
      <c r="G127">
        <v>0</v>
      </c>
      <c r="H127">
        <v>0</v>
      </c>
      <c r="I127">
        <v>0</v>
      </c>
      <c r="J127">
        <v>0</v>
      </c>
      <c r="K127">
        <v>0</v>
      </c>
      <c r="L127">
        <v>0</v>
      </c>
      <c r="M127">
        <v>0</v>
      </c>
      <c r="N127">
        <v>0</v>
      </c>
      <c r="O127">
        <v>0</v>
      </c>
      <c r="P127">
        <v>0</v>
      </c>
      <c r="Q127">
        <v>0</v>
      </c>
    </row>
    <row r="128" spans="1:17" x14ac:dyDescent="0.3">
      <c r="A128" s="12" t="s">
        <v>124</v>
      </c>
      <c r="B128" s="7" t="s">
        <v>161</v>
      </c>
      <c r="C128">
        <v>0</v>
      </c>
      <c r="D128">
        <v>0</v>
      </c>
      <c r="E128">
        <v>0</v>
      </c>
      <c r="F128">
        <v>873409.60720744566</v>
      </c>
      <c r="G128">
        <v>0</v>
      </c>
      <c r="H128">
        <v>0</v>
      </c>
      <c r="I128">
        <v>0</v>
      </c>
      <c r="J128">
        <v>0</v>
      </c>
      <c r="K128">
        <v>0</v>
      </c>
      <c r="L128">
        <v>0</v>
      </c>
      <c r="M128">
        <v>0</v>
      </c>
      <c r="N128">
        <v>0</v>
      </c>
      <c r="O128">
        <v>0</v>
      </c>
      <c r="P128">
        <v>0</v>
      </c>
      <c r="Q128">
        <v>0</v>
      </c>
    </row>
    <row r="129" spans="1:17" x14ac:dyDescent="0.3">
      <c r="A129" s="13" t="s">
        <v>125</v>
      </c>
      <c r="B129" s="7" t="s">
        <v>161</v>
      </c>
      <c r="C129">
        <v>0</v>
      </c>
      <c r="D129">
        <v>0</v>
      </c>
      <c r="E129">
        <v>2207175.8364632661</v>
      </c>
      <c r="F129">
        <v>0</v>
      </c>
      <c r="G129">
        <v>0</v>
      </c>
      <c r="H129">
        <v>0</v>
      </c>
      <c r="I129">
        <v>0</v>
      </c>
      <c r="J129">
        <v>0</v>
      </c>
      <c r="K129">
        <v>0</v>
      </c>
      <c r="L129">
        <v>0</v>
      </c>
      <c r="M129">
        <v>0</v>
      </c>
      <c r="N129">
        <v>0</v>
      </c>
      <c r="O129">
        <v>0</v>
      </c>
      <c r="P129">
        <v>0</v>
      </c>
      <c r="Q129">
        <v>0</v>
      </c>
    </row>
    <row r="130" spans="1:17" x14ac:dyDescent="0.3">
      <c r="A130" s="12" t="s">
        <v>126</v>
      </c>
      <c r="B130" s="7" t="s">
        <v>161</v>
      </c>
      <c r="C130">
        <v>0</v>
      </c>
      <c r="D130">
        <v>0</v>
      </c>
      <c r="E130">
        <v>0</v>
      </c>
      <c r="F130">
        <v>0</v>
      </c>
      <c r="G130">
        <v>0</v>
      </c>
      <c r="H130">
        <v>0</v>
      </c>
      <c r="I130">
        <v>0</v>
      </c>
      <c r="J130">
        <v>0</v>
      </c>
      <c r="K130">
        <v>0</v>
      </c>
      <c r="L130">
        <v>9812155.0665426739</v>
      </c>
      <c r="M130">
        <v>0</v>
      </c>
      <c r="N130">
        <v>4906077.5332713313</v>
      </c>
      <c r="O130">
        <v>0</v>
      </c>
      <c r="P130">
        <v>0</v>
      </c>
      <c r="Q130">
        <v>0</v>
      </c>
    </row>
    <row r="131" spans="1:17" x14ac:dyDescent="0.3">
      <c r="A131" s="12" t="s">
        <v>127</v>
      </c>
      <c r="B131" s="7" t="s">
        <v>161</v>
      </c>
      <c r="C131">
        <v>0</v>
      </c>
      <c r="D131">
        <v>0</v>
      </c>
      <c r="E131">
        <v>6917328.6126136128</v>
      </c>
      <c r="F131">
        <v>2305776.2042045374</v>
      </c>
      <c r="G131">
        <v>2305776.2042045374</v>
      </c>
      <c r="H131">
        <v>3458664.3063068064</v>
      </c>
      <c r="I131">
        <v>0</v>
      </c>
      <c r="J131">
        <v>0</v>
      </c>
      <c r="K131">
        <v>0</v>
      </c>
      <c r="L131">
        <v>0</v>
      </c>
      <c r="M131">
        <v>0</v>
      </c>
      <c r="N131">
        <v>0</v>
      </c>
      <c r="O131">
        <v>0</v>
      </c>
      <c r="P131">
        <v>0</v>
      </c>
      <c r="Q131">
        <v>0</v>
      </c>
    </row>
    <row r="132" spans="1:17" x14ac:dyDescent="0.3">
      <c r="A132" s="12" t="s">
        <v>128</v>
      </c>
      <c r="B132" s="7" t="s">
        <v>161</v>
      </c>
      <c r="C132">
        <v>0</v>
      </c>
      <c r="D132">
        <v>2178784.1109845568</v>
      </c>
      <c r="E132">
        <v>0</v>
      </c>
      <c r="F132">
        <v>0</v>
      </c>
      <c r="G132">
        <v>0</v>
      </c>
      <c r="H132">
        <v>0</v>
      </c>
      <c r="I132">
        <v>0</v>
      </c>
      <c r="J132">
        <v>0</v>
      </c>
      <c r="K132">
        <v>0</v>
      </c>
      <c r="L132">
        <v>0</v>
      </c>
      <c r="M132">
        <v>0</v>
      </c>
      <c r="N132">
        <v>0</v>
      </c>
      <c r="O132">
        <v>0</v>
      </c>
      <c r="P132">
        <v>0</v>
      </c>
      <c r="Q132">
        <v>0</v>
      </c>
    </row>
    <row r="133" spans="1:17" x14ac:dyDescent="0.3">
      <c r="A133" s="13" t="s">
        <v>145</v>
      </c>
      <c r="B133" s="7" t="s">
        <v>161</v>
      </c>
      <c r="C133">
        <v>0</v>
      </c>
      <c r="D133">
        <v>5632144.8292230573</v>
      </c>
      <c r="E133">
        <v>2112054.3109586467</v>
      </c>
      <c r="F133">
        <v>704018.10365288216</v>
      </c>
      <c r="G133">
        <v>0</v>
      </c>
      <c r="H133">
        <v>0</v>
      </c>
      <c r="I133">
        <v>0</v>
      </c>
      <c r="J133">
        <v>0</v>
      </c>
      <c r="K133">
        <v>0</v>
      </c>
      <c r="L133">
        <v>0</v>
      </c>
      <c r="M133">
        <v>704018.10365288216</v>
      </c>
      <c r="N133">
        <v>0</v>
      </c>
      <c r="O133">
        <v>0</v>
      </c>
      <c r="P133">
        <v>0</v>
      </c>
      <c r="Q133">
        <v>0</v>
      </c>
    </row>
    <row r="134" spans="1:17" x14ac:dyDescent="0.3">
      <c r="A134" s="12" t="s">
        <v>155</v>
      </c>
      <c r="B134" s="7" t="s">
        <v>161</v>
      </c>
      <c r="C134">
        <v>633357.32163414534</v>
      </c>
      <c r="D134">
        <v>1266714.6432682907</v>
      </c>
      <c r="E134">
        <v>633357.32163414534</v>
      </c>
      <c r="F134">
        <v>0</v>
      </c>
      <c r="G134">
        <v>0</v>
      </c>
      <c r="H134">
        <v>633357.32163414534</v>
      </c>
      <c r="I134">
        <v>351865.17868563591</v>
      </c>
      <c r="J134">
        <v>351865.17868563591</v>
      </c>
      <c r="K134">
        <v>0</v>
      </c>
      <c r="L134">
        <v>633357.32163414534</v>
      </c>
      <c r="M134">
        <v>633357.32163414534</v>
      </c>
      <c r="N134">
        <v>633357.32163414534</v>
      </c>
      <c r="O134">
        <v>633357.32163414534</v>
      </c>
      <c r="P134">
        <v>351865.17868563591</v>
      </c>
      <c r="Q134">
        <v>1900071.9649024359</v>
      </c>
    </row>
    <row r="135" spans="1:17" x14ac:dyDescent="0.3">
      <c r="A135" s="7" t="s">
        <v>156</v>
      </c>
      <c r="B135" s="7" t="s">
        <v>161</v>
      </c>
      <c r="C135">
        <v>0</v>
      </c>
      <c r="D135">
        <v>5573050.9780576536</v>
      </c>
      <c r="E135">
        <v>0</v>
      </c>
      <c r="F135">
        <v>0</v>
      </c>
      <c r="G135">
        <v>0</v>
      </c>
      <c r="H135">
        <v>0</v>
      </c>
      <c r="I135">
        <v>0</v>
      </c>
      <c r="J135">
        <v>0</v>
      </c>
      <c r="K135">
        <v>0</v>
      </c>
      <c r="L135">
        <v>0</v>
      </c>
      <c r="M135">
        <v>0</v>
      </c>
      <c r="N135">
        <v>0</v>
      </c>
      <c r="O135">
        <v>0</v>
      </c>
      <c r="P135">
        <v>0</v>
      </c>
      <c r="Q135">
        <v>0</v>
      </c>
    </row>
    <row r="136" spans="1:17" x14ac:dyDescent="0.3">
      <c r="A136" s="13" t="s">
        <v>157</v>
      </c>
      <c r="B136" s="7" t="s">
        <v>161</v>
      </c>
      <c r="C136">
        <v>0</v>
      </c>
      <c r="D136">
        <v>0</v>
      </c>
      <c r="E136">
        <v>0</v>
      </c>
      <c r="F136">
        <v>0</v>
      </c>
      <c r="G136">
        <v>2157048.6257758341</v>
      </c>
      <c r="H136">
        <v>0</v>
      </c>
      <c r="I136">
        <v>0</v>
      </c>
      <c r="J136">
        <v>0</v>
      </c>
      <c r="K136">
        <v>0</v>
      </c>
      <c r="L136">
        <v>0</v>
      </c>
      <c r="M136">
        <v>0</v>
      </c>
      <c r="N136">
        <v>0</v>
      </c>
      <c r="O136">
        <v>0</v>
      </c>
      <c r="P136">
        <v>0</v>
      </c>
      <c r="Q136">
        <v>0</v>
      </c>
    </row>
    <row r="137" spans="1:17" x14ac:dyDescent="0.3">
      <c r="A137" s="7" t="s">
        <v>364</v>
      </c>
      <c r="B137" s="7" t="s">
        <v>161</v>
      </c>
      <c r="C137">
        <v>0</v>
      </c>
      <c r="D137">
        <v>0</v>
      </c>
      <c r="E137">
        <v>0</v>
      </c>
      <c r="F137">
        <v>0</v>
      </c>
      <c r="G137">
        <v>0</v>
      </c>
      <c r="H137">
        <v>0</v>
      </c>
      <c r="I137">
        <v>3433858.0659444458</v>
      </c>
      <c r="J137">
        <v>0</v>
      </c>
      <c r="K137">
        <v>0</v>
      </c>
      <c r="L137">
        <v>3090472.2593500004</v>
      </c>
      <c r="M137">
        <v>0</v>
      </c>
      <c r="N137">
        <v>0</v>
      </c>
      <c r="O137">
        <v>0</v>
      </c>
      <c r="P137">
        <v>0</v>
      </c>
      <c r="Q137">
        <v>0</v>
      </c>
    </row>
    <row r="138" spans="1:17" x14ac:dyDescent="0.3">
      <c r="A138" s="7" t="s">
        <v>25</v>
      </c>
      <c r="B138" s="7" t="s">
        <v>163</v>
      </c>
      <c r="C138">
        <v>0</v>
      </c>
      <c r="D138">
        <v>0</v>
      </c>
      <c r="E138">
        <v>538476.32401851343</v>
      </c>
      <c r="F138">
        <v>2692381.6200925671</v>
      </c>
      <c r="G138">
        <v>1615428.9720555386</v>
      </c>
      <c r="H138">
        <v>538476.32401851343</v>
      </c>
      <c r="I138">
        <v>0</v>
      </c>
      <c r="J138">
        <v>0</v>
      </c>
      <c r="K138">
        <v>0</v>
      </c>
      <c r="L138">
        <v>0</v>
      </c>
      <c r="M138">
        <v>0</v>
      </c>
      <c r="N138">
        <v>0</v>
      </c>
      <c r="O138">
        <v>0</v>
      </c>
      <c r="P138">
        <v>0</v>
      </c>
      <c r="Q138">
        <v>0</v>
      </c>
    </row>
    <row r="139" spans="1:17" x14ac:dyDescent="0.3">
      <c r="A139" s="7" t="s">
        <v>26</v>
      </c>
      <c r="B139" s="7" t="s">
        <v>163</v>
      </c>
      <c r="C139">
        <v>221087.24481766854</v>
      </c>
      <c r="D139">
        <v>4642832.1411710354</v>
      </c>
      <c r="E139">
        <v>663261.7344530056</v>
      </c>
      <c r="F139">
        <v>5085006.6308063725</v>
      </c>
      <c r="G139">
        <v>2874134.1826296868</v>
      </c>
      <c r="H139">
        <v>2431959.6929943501</v>
      </c>
      <c r="I139">
        <v>2210872.4481766857</v>
      </c>
      <c r="J139">
        <v>2947829.9309022473</v>
      </c>
      <c r="K139">
        <v>2947829.9309022473</v>
      </c>
      <c r="L139">
        <v>442174.48963533709</v>
      </c>
      <c r="M139">
        <v>2431959.6929943501</v>
      </c>
      <c r="N139">
        <v>1326523.4689060112</v>
      </c>
      <c r="O139">
        <v>1547610.7137236758</v>
      </c>
      <c r="P139">
        <v>491304.9884837076</v>
      </c>
      <c r="Q139">
        <v>442174.48963533709</v>
      </c>
    </row>
    <row r="140" spans="1:17" x14ac:dyDescent="0.3">
      <c r="A140" s="7" t="s">
        <v>357</v>
      </c>
      <c r="B140" s="7" t="s">
        <v>163</v>
      </c>
      <c r="C140">
        <v>5048148.521188057</v>
      </c>
      <c r="D140">
        <v>4038518.816950439</v>
      </c>
      <c r="E140">
        <v>1009629.7042376114</v>
      </c>
      <c r="F140">
        <v>2019259.4084752195</v>
      </c>
      <c r="G140">
        <v>0</v>
      </c>
      <c r="H140">
        <v>2019259.4084752195</v>
      </c>
      <c r="I140">
        <v>560905.39124311821</v>
      </c>
      <c r="J140">
        <v>560905.39124311821</v>
      </c>
      <c r="K140">
        <v>1121810.7824862329</v>
      </c>
      <c r="L140">
        <v>6057778.2254256755</v>
      </c>
      <c r="M140">
        <v>2019259.4084752195</v>
      </c>
      <c r="N140">
        <v>29279261.422890689</v>
      </c>
      <c r="O140">
        <v>23221483.197465051</v>
      </c>
      <c r="P140">
        <v>505186.31264295086</v>
      </c>
      <c r="Q140">
        <v>4038518.816950439</v>
      </c>
    </row>
    <row r="141" spans="1:17" x14ac:dyDescent="0.3">
      <c r="A141" s="7" t="s">
        <v>358</v>
      </c>
      <c r="B141" s="7" t="s">
        <v>163</v>
      </c>
      <c r="C141">
        <v>0</v>
      </c>
      <c r="D141">
        <v>0</v>
      </c>
      <c r="E141">
        <v>0</v>
      </c>
      <c r="F141">
        <v>0</v>
      </c>
      <c r="G141">
        <v>0</v>
      </c>
      <c r="H141">
        <v>0</v>
      </c>
      <c r="I141">
        <v>0</v>
      </c>
      <c r="J141">
        <v>0</v>
      </c>
      <c r="K141">
        <v>0</v>
      </c>
      <c r="L141">
        <v>0</v>
      </c>
      <c r="M141">
        <v>0</v>
      </c>
      <c r="N141">
        <v>429890847.99511319</v>
      </c>
      <c r="O141">
        <v>0</v>
      </c>
      <c r="P141">
        <v>0</v>
      </c>
      <c r="Q141">
        <v>0</v>
      </c>
    </row>
    <row r="142" spans="1:17" x14ac:dyDescent="0.3">
      <c r="A142" s="7" t="s">
        <v>27</v>
      </c>
      <c r="B142" s="7" t="s">
        <v>163</v>
      </c>
      <c r="C142">
        <v>0</v>
      </c>
      <c r="D142">
        <v>1105436.2240883387</v>
      </c>
      <c r="E142">
        <v>0</v>
      </c>
      <c r="F142">
        <v>0</v>
      </c>
      <c r="G142">
        <v>0</v>
      </c>
      <c r="H142">
        <v>1326523.4689060112</v>
      </c>
      <c r="I142">
        <v>0</v>
      </c>
      <c r="J142">
        <v>491304.9884837076</v>
      </c>
      <c r="K142">
        <v>491304.9884837076</v>
      </c>
      <c r="L142">
        <v>0</v>
      </c>
      <c r="M142">
        <v>663261.7344530056</v>
      </c>
      <c r="N142">
        <v>0</v>
      </c>
      <c r="O142">
        <v>1989785.203359013</v>
      </c>
      <c r="P142">
        <v>429891.86492324423</v>
      </c>
      <c r="Q142">
        <v>1989785.203359013</v>
      </c>
    </row>
    <row r="143" spans="1:17" x14ac:dyDescent="0.3">
      <c r="A143" s="7" t="s">
        <v>28</v>
      </c>
      <c r="B143" s="7" t="s">
        <v>163</v>
      </c>
      <c r="C143">
        <v>3325184.2173972675</v>
      </c>
      <c r="D143">
        <v>3325184.2173972675</v>
      </c>
      <c r="E143">
        <v>3325184.2173972675</v>
      </c>
      <c r="F143">
        <v>831296.05434931815</v>
      </c>
      <c r="G143">
        <v>75370842.260991335</v>
      </c>
      <c r="H143">
        <v>4987776.3260959154</v>
      </c>
      <c r="I143">
        <v>19396907.934817407</v>
      </c>
      <c r="J143">
        <v>15702258.804375999</v>
      </c>
      <c r="K143">
        <v>62809035.21749264</v>
      </c>
      <c r="L143">
        <v>10806848.706541125</v>
      </c>
      <c r="M143">
        <v>831296.05434931815</v>
      </c>
      <c r="N143">
        <v>6650368.4347945349</v>
      </c>
      <c r="O143">
        <v>97982094.939288586</v>
      </c>
      <c r="P143">
        <v>33498152.115996238</v>
      </c>
      <c r="Q143">
        <v>24107585.576130196</v>
      </c>
    </row>
    <row r="144" spans="1:17" x14ac:dyDescent="0.3">
      <c r="A144" s="12" t="s">
        <v>29</v>
      </c>
      <c r="B144" s="7" t="s">
        <v>163</v>
      </c>
      <c r="C144">
        <v>180647.01227048298</v>
      </c>
      <c r="D144">
        <v>0</v>
      </c>
      <c r="E144">
        <v>541941.0368114484</v>
      </c>
      <c r="F144">
        <v>0</v>
      </c>
      <c r="G144">
        <v>541941.0368114484</v>
      </c>
      <c r="H144">
        <v>0</v>
      </c>
      <c r="I144">
        <v>802875.61009103421</v>
      </c>
      <c r="J144">
        <v>301078.3537841381</v>
      </c>
      <c r="K144">
        <v>0</v>
      </c>
      <c r="L144">
        <v>1264529.0858933772</v>
      </c>
      <c r="M144">
        <v>541941.0368114484</v>
      </c>
      <c r="N144">
        <v>361294.02454096539</v>
      </c>
      <c r="O144">
        <v>1445176.0981638615</v>
      </c>
      <c r="P144">
        <v>1084679.6321762733</v>
      </c>
      <c r="Q144">
        <v>2709705.184057239</v>
      </c>
    </row>
    <row r="145" spans="1:17" x14ac:dyDescent="0.3">
      <c r="A145" s="12" t="s">
        <v>34</v>
      </c>
      <c r="B145" s="7" t="s">
        <v>163</v>
      </c>
      <c r="C145">
        <v>0</v>
      </c>
      <c r="D145">
        <v>3932176.2743521859</v>
      </c>
      <c r="E145">
        <v>5406742.3772342522</v>
      </c>
      <c r="F145">
        <v>5898264.4115282791</v>
      </c>
      <c r="G145">
        <v>4915220.3429402411</v>
      </c>
      <c r="H145">
        <v>1966088.1371760929</v>
      </c>
      <c r="I145">
        <v>1365338.9841500656</v>
      </c>
      <c r="J145">
        <v>2457610.1714701205</v>
      </c>
      <c r="K145">
        <v>3276813.5619601551</v>
      </c>
      <c r="L145">
        <v>491522.03429402405</v>
      </c>
      <c r="M145">
        <v>491522.03429402405</v>
      </c>
      <c r="N145">
        <v>983044.06858804647</v>
      </c>
      <c r="O145">
        <v>0</v>
      </c>
      <c r="P145">
        <v>245941.85674763139</v>
      </c>
      <c r="Q145">
        <v>491522.03429402405</v>
      </c>
    </row>
    <row r="146" spans="1:17" x14ac:dyDescent="0.3">
      <c r="A146" s="12" t="s">
        <v>35</v>
      </c>
      <c r="B146" s="7" t="s">
        <v>163</v>
      </c>
      <c r="C146">
        <v>1217285.5348015202</v>
      </c>
      <c r="D146">
        <v>43670118.560993083</v>
      </c>
      <c r="E146">
        <v>6695070.4414083511</v>
      </c>
      <c r="F146">
        <v>12172855.348015202</v>
      </c>
      <c r="G146">
        <v>3651856.6044045505</v>
      </c>
      <c r="H146">
        <v>1217285.5348015202</v>
      </c>
      <c r="I146">
        <v>1352539.4831127943</v>
      </c>
      <c r="J146">
        <v>3719483.5785601921</v>
      </c>
      <c r="K146">
        <v>10482180.994124185</v>
      </c>
      <c r="L146">
        <v>4260499.3718053102</v>
      </c>
      <c r="M146">
        <v>1825928.3022022801</v>
      </c>
      <c r="N146">
        <v>1217285.5348015202</v>
      </c>
      <c r="O146">
        <v>1217285.5348015202</v>
      </c>
      <c r="P146">
        <v>662022.48576504923</v>
      </c>
      <c r="Q146">
        <v>2434571.0696030403</v>
      </c>
    </row>
    <row r="147" spans="1:17" x14ac:dyDescent="0.3">
      <c r="A147" s="12" t="s">
        <v>40</v>
      </c>
      <c r="B147" s="7" t="s">
        <v>163</v>
      </c>
      <c r="C147">
        <v>0</v>
      </c>
      <c r="D147">
        <v>0</v>
      </c>
      <c r="E147">
        <v>0</v>
      </c>
      <c r="F147">
        <v>0</v>
      </c>
      <c r="G147">
        <v>226995.77628880847</v>
      </c>
      <c r="H147">
        <v>0</v>
      </c>
      <c r="I147">
        <v>0</v>
      </c>
      <c r="J147">
        <v>0</v>
      </c>
      <c r="K147">
        <v>0</v>
      </c>
      <c r="L147">
        <v>0</v>
      </c>
      <c r="M147">
        <v>0</v>
      </c>
      <c r="N147">
        <v>0</v>
      </c>
      <c r="O147">
        <v>0</v>
      </c>
      <c r="P147">
        <v>0</v>
      </c>
      <c r="Q147">
        <v>0</v>
      </c>
    </row>
    <row r="148" spans="1:17" x14ac:dyDescent="0.3">
      <c r="A148" s="12" t="s">
        <v>41</v>
      </c>
      <c r="B148" s="7" t="s">
        <v>163</v>
      </c>
      <c r="C148">
        <v>0</v>
      </c>
      <c r="D148">
        <v>0</v>
      </c>
      <c r="E148">
        <v>1628377.1613254708</v>
      </c>
      <c r="F148">
        <v>1628377.1613254708</v>
      </c>
      <c r="G148">
        <v>1628377.1613254708</v>
      </c>
      <c r="H148">
        <v>0</v>
      </c>
      <c r="I148">
        <v>0</v>
      </c>
      <c r="J148">
        <v>0</v>
      </c>
      <c r="K148">
        <v>0</v>
      </c>
      <c r="L148">
        <v>0</v>
      </c>
      <c r="M148">
        <v>0</v>
      </c>
      <c r="N148">
        <v>0</v>
      </c>
      <c r="O148">
        <v>0</v>
      </c>
      <c r="P148">
        <v>0</v>
      </c>
      <c r="Q148">
        <v>0</v>
      </c>
    </row>
    <row r="149" spans="1:17" x14ac:dyDescent="0.3">
      <c r="A149" s="12" t="s">
        <v>42</v>
      </c>
      <c r="B149" s="7" t="s">
        <v>163</v>
      </c>
      <c r="C149">
        <v>0</v>
      </c>
      <c r="D149">
        <v>0</v>
      </c>
      <c r="E149">
        <v>0</v>
      </c>
      <c r="F149">
        <v>0</v>
      </c>
      <c r="G149">
        <v>2723949.3154657017</v>
      </c>
      <c r="H149">
        <v>0</v>
      </c>
      <c r="I149">
        <v>0</v>
      </c>
      <c r="J149">
        <v>0</v>
      </c>
      <c r="K149">
        <v>0</v>
      </c>
      <c r="L149">
        <v>0</v>
      </c>
      <c r="M149">
        <v>0</v>
      </c>
      <c r="N149">
        <v>0</v>
      </c>
      <c r="O149">
        <v>0</v>
      </c>
      <c r="P149">
        <v>0</v>
      </c>
      <c r="Q149">
        <v>0</v>
      </c>
    </row>
    <row r="150" spans="1:17" x14ac:dyDescent="0.3">
      <c r="A150" s="12" t="s">
        <v>45</v>
      </c>
      <c r="B150" s="7" t="s">
        <v>163</v>
      </c>
      <c r="C150">
        <v>0</v>
      </c>
      <c r="D150">
        <v>0</v>
      </c>
      <c r="E150">
        <v>508878.27767959668</v>
      </c>
      <c r="F150">
        <v>0</v>
      </c>
      <c r="G150">
        <v>0</v>
      </c>
      <c r="H150">
        <v>0</v>
      </c>
      <c r="I150">
        <v>0</v>
      </c>
      <c r="J150">
        <v>0</v>
      </c>
      <c r="K150">
        <v>0</v>
      </c>
      <c r="L150">
        <v>0</v>
      </c>
      <c r="M150">
        <v>0</v>
      </c>
      <c r="N150">
        <v>0</v>
      </c>
      <c r="O150">
        <v>1017756.5553591934</v>
      </c>
      <c r="P150">
        <v>0</v>
      </c>
      <c r="Q150">
        <v>0</v>
      </c>
    </row>
    <row r="151" spans="1:17" x14ac:dyDescent="0.3">
      <c r="A151" s="7" t="s">
        <v>48</v>
      </c>
      <c r="B151" s="7" t="s">
        <v>163</v>
      </c>
      <c r="C151">
        <v>0</v>
      </c>
      <c r="D151">
        <v>14508282.016744416</v>
      </c>
      <c r="E151">
        <v>0</v>
      </c>
      <c r="F151">
        <v>0</v>
      </c>
      <c r="G151">
        <v>24180470.027907278</v>
      </c>
      <c r="H151">
        <v>1348303.008756337</v>
      </c>
      <c r="I151">
        <v>0</v>
      </c>
      <c r="J151">
        <v>0</v>
      </c>
      <c r="K151">
        <v>0</v>
      </c>
      <c r="L151">
        <v>0</v>
      </c>
      <c r="M151">
        <v>0</v>
      </c>
      <c r="N151">
        <v>0</v>
      </c>
      <c r="O151">
        <v>0</v>
      </c>
      <c r="P151">
        <v>0</v>
      </c>
      <c r="Q151">
        <v>0</v>
      </c>
    </row>
    <row r="152" spans="1:17" x14ac:dyDescent="0.3">
      <c r="A152" s="7" t="s">
        <v>63</v>
      </c>
      <c r="B152" s="7" t="s">
        <v>163</v>
      </c>
      <c r="C152">
        <v>0</v>
      </c>
      <c r="D152">
        <v>0</v>
      </c>
      <c r="E152">
        <v>0</v>
      </c>
      <c r="F152">
        <v>41249545.995885</v>
      </c>
      <c r="G152">
        <v>0</v>
      </c>
      <c r="H152">
        <v>0</v>
      </c>
      <c r="I152">
        <v>0</v>
      </c>
      <c r="J152">
        <v>0</v>
      </c>
      <c r="K152">
        <v>0</v>
      </c>
      <c r="L152">
        <v>0</v>
      </c>
      <c r="M152">
        <v>0</v>
      </c>
      <c r="N152">
        <v>0</v>
      </c>
      <c r="O152">
        <v>0</v>
      </c>
      <c r="P152">
        <v>0</v>
      </c>
      <c r="Q152">
        <v>0</v>
      </c>
    </row>
    <row r="153" spans="1:17" x14ac:dyDescent="0.3">
      <c r="A153" s="12" t="s">
        <v>78</v>
      </c>
      <c r="B153" s="7" t="s">
        <v>163</v>
      </c>
      <c r="C153">
        <v>62866.484167916547</v>
      </c>
      <c r="D153">
        <v>188599.45250374996</v>
      </c>
      <c r="E153">
        <v>188599.45250374996</v>
      </c>
      <c r="F153">
        <v>691531.32584708207</v>
      </c>
      <c r="G153">
        <v>691531.32584708207</v>
      </c>
      <c r="H153">
        <v>314332.42083958216</v>
      </c>
      <c r="I153">
        <v>34925.82453773138</v>
      </c>
      <c r="J153">
        <v>0</v>
      </c>
      <c r="K153">
        <v>139703.29815092529</v>
      </c>
      <c r="L153">
        <v>0</v>
      </c>
      <c r="M153">
        <v>62866.484167916547</v>
      </c>
      <c r="N153">
        <v>62866.484167916547</v>
      </c>
      <c r="O153">
        <v>62866.484167916547</v>
      </c>
      <c r="P153">
        <v>34190.02767246338</v>
      </c>
      <c r="Q153">
        <v>502931.87334333209</v>
      </c>
    </row>
    <row r="154" spans="1:17" x14ac:dyDescent="0.3">
      <c r="A154" s="12" t="s">
        <v>83</v>
      </c>
      <c r="B154" s="7" t="s">
        <v>163</v>
      </c>
      <c r="C154">
        <v>0</v>
      </c>
      <c r="D154">
        <v>0</v>
      </c>
      <c r="E154">
        <v>0</v>
      </c>
      <c r="F154">
        <v>0</v>
      </c>
      <c r="G154">
        <v>0</v>
      </c>
      <c r="H154">
        <v>0</v>
      </c>
      <c r="I154">
        <v>133664.73506813901</v>
      </c>
      <c r="J154">
        <v>0</v>
      </c>
      <c r="K154">
        <v>0</v>
      </c>
      <c r="L154">
        <v>0</v>
      </c>
      <c r="M154">
        <v>0</v>
      </c>
      <c r="N154">
        <v>0</v>
      </c>
      <c r="O154">
        <v>0</v>
      </c>
      <c r="P154">
        <v>0</v>
      </c>
      <c r="Q154">
        <v>0</v>
      </c>
    </row>
    <row r="155" spans="1:17" x14ac:dyDescent="0.3">
      <c r="A155" s="7" t="s">
        <v>85</v>
      </c>
      <c r="B155" s="7" t="s">
        <v>163</v>
      </c>
      <c r="C155">
        <v>0</v>
      </c>
      <c r="D155">
        <v>0</v>
      </c>
      <c r="E155">
        <v>0</v>
      </c>
      <c r="F155">
        <v>0</v>
      </c>
      <c r="G155">
        <v>0</v>
      </c>
      <c r="H155">
        <v>0</v>
      </c>
      <c r="I155">
        <v>0</v>
      </c>
      <c r="J155">
        <v>0</v>
      </c>
      <c r="K155">
        <v>0</v>
      </c>
      <c r="L155">
        <v>0</v>
      </c>
      <c r="M155">
        <v>0</v>
      </c>
      <c r="N155">
        <v>0</v>
      </c>
      <c r="O155">
        <v>134622.7808770554</v>
      </c>
      <c r="P155">
        <v>0</v>
      </c>
      <c r="Q155">
        <v>0</v>
      </c>
    </row>
    <row r="156" spans="1:17" x14ac:dyDescent="0.3">
      <c r="A156" s="7" t="s">
        <v>100</v>
      </c>
      <c r="B156" s="7" t="s">
        <v>163</v>
      </c>
      <c r="C156">
        <v>186677333.33321986</v>
      </c>
      <c r="D156">
        <v>3743529.4117631018</v>
      </c>
      <c r="E156">
        <v>0</v>
      </c>
      <c r="F156">
        <v>0</v>
      </c>
      <c r="G156">
        <v>0</v>
      </c>
      <c r="H156">
        <v>467941.17647038848</v>
      </c>
      <c r="I156">
        <v>0</v>
      </c>
      <c r="J156">
        <v>0</v>
      </c>
      <c r="K156">
        <v>0</v>
      </c>
      <c r="L156">
        <v>135765333.33325103</v>
      </c>
      <c r="M156">
        <v>322442666.66647154</v>
      </c>
      <c r="N156">
        <v>229103999.99986157</v>
      </c>
      <c r="O156">
        <v>17781764.705874726</v>
      </c>
      <c r="P156">
        <v>234142.75202351311</v>
      </c>
      <c r="Q156">
        <v>0</v>
      </c>
    </row>
    <row r="157" spans="1:17" x14ac:dyDescent="0.3">
      <c r="A157" s="7" t="s">
        <v>101</v>
      </c>
      <c r="B157" s="7" t="s">
        <v>163</v>
      </c>
      <c r="C157">
        <v>34559999.999979049</v>
      </c>
      <c r="D157">
        <v>2541176.4705871465</v>
      </c>
      <c r="E157">
        <v>952941.17647018051</v>
      </c>
      <c r="F157">
        <v>317647.05882339383</v>
      </c>
      <c r="G157">
        <v>635294.11764678662</v>
      </c>
      <c r="H157">
        <v>317647.05882339383</v>
      </c>
      <c r="I157">
        <v>0</v>
      </c>
      <c r="J157">
        <v>0</v>
      </c>
      <c r="K157">
        <v>529411.7647056561</v>
      </c>
      <c r="L157">
        <v>3176470.5882339384</v>
      </c>
      <c r="M157">
        <v>34559999.999979049</v>
      </c>
      <c r="N157">
        <v>40319999.999975555</v>
      </c>
      <c r="O157">
        <v>26364705.882341653</v>
      </c>
      <c r="P157">
        <v>6834437.086091727</v>
      </c>
      <c r="Q157">
        <v>952941.17647018051</v>
      </c>
    </row>
    <row r="158" spans="1:17" x14ac:dyDescent="0.3">
      <c r="A158" s="12" t="s">
        <v>102</v>
      </c>
      <c r="B158" s="7" t="s">
        <v>163</v>
      </c>
      <c r="C158">
        <v>6740028.6944034649</v>
      </c>
      <c r="D158">
        <v>124520</v>
      </c>
      <c r="E158">
        <v>0</v>
      </c>
      <c r="F158">
        <v>0</v>
      </c>
      <c r="G158">
        <v>0</v>
      </c>
      <c r="H158">
        <v>0</v>
      </c>
      <c r="I158">
        <v>0</v>
      </c>
      <c r="J158">
        <v>0</v>
      </c>
      <c r="K158">
        <v>0</v>
      </c>
      <c r="L158">
        <v>31994835.007168323</v>
      </c>
      <c r="M158">
        <v>2784720</v>
      </c>
      <c r="N158">
        <v>50184791.965558298</v>
      </c>
      <c r="O158">
        <v>1596120</v>
      </c>
      <c r="P158">
        <v>0</v>
      </c>
      <c r="Q158">
        <v>0</v>
      </c>
    </row>
    <row r="159" spans="1:17" x14ac:dyDescent="0.3">
      <c r="A159" s="1" t="s">
        <v>371</v>
      </c>
      <c r="B159" s="7" t="s">
        <v>163</v>
      </c>
      <c r="C159">
        <v>0</v>
      </c>
      <c r="D159">
        <v>0</v>
      </c>
      <c r="E159">
        <v>0</v>
      </c>
      <c r="F159">
        <v>0</v>
      </c>
      <c r="G159">
        <v>0</v>
      </c>
      <c r="H159">
        <v>1040918.0641267733</v>
      </c>
      <c r="I159">
        <v>0</v>
      </c>
      <c r="J159">
        <v>0</v>
      </c>
      <c r="K159">
        <v>0</v>
      </c>
      <c r="L159">
        <v>0</v>
      </c>
      <c r="M159">
        <v>0</v>
      </c>
      <c r="N159">
        <v>0</v>
      </c>
      <c r="O159">
        <v>0</v>
      </c>
      <c r="P159">
        <v>0</v>
      </c>
      <c r="Q159">
        <v>0</v>
      </c>
    </row>
    <row r="160" spans="1:17" x14ac:dyDescent="0.3">
      <c r="A160" s="7" t="s">
        <v>116</v>
      </c>
      <c r="B160" s="7" t="s">
        <v>163</v>
      </c>
      <c r="C160">
        <v>0</v>
      </c>
      <c r="D160">
        <v>0</v>
      </c>
      <c r="E160">
        <v>0</v>
      </c>
      <c r="F160">
        <v>0</v>
      </c>
      <c r="G160">
        <v>0</v>
      </c>
      <c r="H160">
        <v>0</v>
      </c>
      <c r="I160">
        <v>0</v>
      </c>
      <c r="J160">
        <v>411340.75015328533</v>
      </c>
      <c r="K160">
        <v>0</v>
      </c>
      <c r="L160">
        <v>740413.35027591442</v>
      </c>
      <c r="M160">
        <v>0</v>
      </c>
      <c r="N160">
        <v>0</v>
      </c>
      <c r="O160">
        <v>0</v>
      </c>
      <c r="P160">
        <v>0</v>
      </c>
      <c r="Q160">
        <v>0</v>
      </c>
    </row>
    <row r="161" spans="1:17" x14ac:dyDescent="0.3">
      <c r="A161" s="12" t="s">
        <v>135</v>
      </c>
      <c r="B161" s="7" t="s">
        <v>163</v>
      </c>
      <c r="C161">
        <v>0</v>
      </c>
      <c r="D161">
        <v>0</v>
      </c>
      <c r="E161">
        <v>0</v>
      </c>
      <c r="F161">
        <v>0</v>
      </c>
      <c r="G161">
        <v>0</v>
      </c>
      <c r="H161">
        <v>1388256.6020246225</v>
      </c>
      <c r="I161">
        <v>0</v>
      </c>
      <c r="J161">
        <v>771253.6677914561</v>
      </c>
      <c r="K161">
        <v>0</v>
      </c>
      <c r="L161">
        <v>0</v>
      </c>
      <c r="M161">
        <v>0</v>
      </c>
      <c r="N161">
        <v>0</v>
      </c>
      <c r="O161">
        <v>0</v>
      </c>
      <c r="P161">
        <v>755005.34613839607</v>
      </c>
      <c r="Q161">
        <v>0</v>
      </c>
    </row>
    <row r="162" spans="1:17" x14ac:dyDescent="0.3">
      <c r="A162" s="12" t="s">
        <v>136</v>
      </c>
      <c r="B162" s="7" t="s">
        <v>163</v>
      </c>
      <c r="C162">
        <v>0</v>
      </c>
      <c r="D162">
        <v>0</v>
      </c>
      <c r="E162">
        <v>593866.53618171765</v>
      </c>
      <c r="F162">
        <v>296933.26809085935</v>
      </c>
      <c r="G162">
        <v>296933.26809085935</v>
      </c>
      <c r="H162">
        <v>0</v>
      </c>
      <c r="I162">
        <v>0</v>
      </c>
      <c r="J162">
        <v>0</v>
      </c>
      <c r="K162">
        <v>0</v>
      </c>
      <c r="L162">
        <v>0</v>
      </c>
      <c r="M162">
        <v>0</v>
      </c>
      <c r="N162">
        <v>0</v>
      </c>
      <c r="O162">
        <v>296933.26809085935</v>
      </c>
      <c r="P162">
        <v>0</v>
      </c>
      <c r="Q162">
        <v>0</v>
      </c>
    </row>
    <row r="163" spans="1:17" x14ac:dyDescent="0.3">
      <c r="A163" s="12" t="s">
        <v>137</v>
      </c>
      <c r="B163" s="7" t="s">
        <v>163</v>
      </c>
      <c r="C163">
        <v>0</v>
      </c>
      <c r="D163">
        <v>0</v>
      </c>
      <c r="E163">
        <v>0</v>
      </c>
      <c r="F163">
        <v>0</v>
      </c>
      <c r="G163">
        <v>0</v>
      </c>
      <c r="H163">
        <v>318070.50891739642</v>
      </c>
      <c r="I163">
        <v>0</v>
      </c>
      <c r="J163">
        <v>0</v>
      </c>
      <c r="K163">
        <v>0</v>
      </c>
      <c r="L163">
        <v>0</v>
      </c>
      <c r="M163">
        <v>0</v>
      </c>
      <c r="N163">
        <v>0</v>
      </c>
      <c r="O163">
        <v>0</v>
      </c>
      <c r="P163">
        <v>0</v>
      </c>
      <c r="Q163">
        <v>0</v>
      </c>
    </row>
    <row r="164" spans="1:17" x14ac:dyDescent="0.3">
      <c r="A164" s="7" t="s">
        <v>138</v>
      </c>
      <c r="B164" s="7" t="s">
        <v>163</v>
      </c>
      <c r="C164">
        <v>0</v>
      </c>
      <c r="D164">
        <v>0</v>
      </c>
      <c r="E164">
        <v>2102879.3866740777</v>
      </c>
      <c r="F164">
        <v>2102879.3866740777</v>
      </c>
      <c r="G164">
        <v>0</v>
      </c>
      <c r="H164">
        <v>0</v>
      </c>
      <c r="I164">
        <v>0</v>
      </c>
      <c r="J164">
        <v>0</v>
      </c>
      <c r="K164">
        <v>0</v>
      </c>
      <c r="L164">
        <v>0</v>
      </c>
      <c r="M164">
        <v>0</v>
      </c>
      <c r="N164">
        <v>0</v>
      </c>
      <c r="O164">
        <v>0</v>
      </c>
      <c r="P164">
        <v>0</v>
      </c>
      <c r="Q164">
        <v>0</v>
      </c>
    </row>
    <row r="165" spans="1:17" x14ac:dyDescent="0.3">
      <c r="A165" s="7" t="s">
        <v>139</v>
      </c>
      <c r="B165" s="7" t="s">
        <v>163</v>
      </c>
      <c r="C165">
        <v>0</v>
      </c>
      <c r="D165">
        <v>10342622.099176869</v>
      </c>
      <c r="E165">
        <v>31027866.297530659</v>
      </c>
      <c r="F165">
        <v>0</v>
      </c>
      <c r="G165">
        <v>0</v>
      </c>
      <c r="H165">
        <v>0</v>
      </c>
      <c r="I165">
        <v>0</v>
      </c>
      <c r="J165">
        <v>0</v>
      </c>
      <c r="K165">
        <v>0</v>
      </c>
      <c r="L165">
        <v>0</v>
      </c>
      <c r="M165">
        <v>0</v>
      </c>
      <c r="N165">
        <v>0</v>
      </c>
      <c r="O165">
        <v>0</v>
      </c>
      <c r="P165">
        <v>0</v>
      </c>
      <c r="Q165">
        <v>0</v>
      </c>
    </row>
    <row r="166" spans="1:17" x14ac:dyDescent="0.3">
      <c r="A166" s="12" t="s">
        <v>148</v>
      </c>
      <c r="B166" s="7" t="s">
        <v>163</v>
      </c>
      <c r="C166">
        <v>312499.98669184494</v>
      </c>
      <c r="D166">
        <v>312499.98669184494</v>
      </c>
      <c r="E166">
        <v>0</v>
      </c>
      <c r="F166">
        <v>0</v>
      </c>
      <c r="G166">
        <v>0</v>
      </c>
      <c r="H166">
        <v>0</v>
      </c>
      <c r="I166">
        <v>0</v>
      </c>
      <c r="J166">
        <v>0</v>
      </c>
      <c r="K166">
        <v>0</v>
      </c>
      <c r="L166">
        <v>0</v>
      </c>
      <c r="M166">
        <v>0</v>
      </c>
      <c r="N166">
        <v>0</v>
      </c>
      <c r="O166">
        <v>1874999.9201510721</v>
      </c>
      <c r="P166">
        <v>0</v>
      </c>
      <c r="Q166">
        <v>0</v>
      </c>
    </row>
  </sheetData>
  <autoFilter ref="A1:Q166" xr:uid="{CB5819F3-F7AE-4C2C-9012-DA70854E4B96}">
    <sortState xmlns:xlrd2="http://schemas.microsoft.com/office/spreadsheetml/2017/richdata2" ref="A2:Q166">
      <sortCondition ref="B1:B166"/>
    </sortState>
  </autoFilter>
  <sortState xmlns:xlrd2="http://schemas.microsoft.com/office/spreadsheetml/2017/richdata2" ref="A2:Q167">
    <sortCondition ref="B2:B167"/>
  </sortState>
  <phoneticPr fontId="1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F2DE2-0FB8-48F3-A9FD-AA6EE16D37A6}">
  <dimension ref="A1:O167"/>
  <sheetViews>
    <sheetView zoomScale="70" zoomScaleNormal="70" workbookViewId="0">
      <selection activeCell="A2" sqref="A2"/>
    </sheetView>
  </sheetViews>
  <sheetFormatPr defaultColWidth="31.33203125" defaultRowHeight="14.4" x14ac:dyDescent="0.3"/>
  <cols>
    <col min="1" max="1" width="43" style="11" customWidth="1"/>
    <col min="2" max="2" width="9.5546875" style="11" customWidth="1"/>
    <col min="3" max="3" width="31.6640625" style="11" customWidth="1"/>
    <col min="4" max="4" width="35.5546875" style="11" customWidth="1"/>
    <col min="5" max="5" width="24.6640625" style="11" customWidth="1"/>
    <col min="6" max="6" width="30.5546875" style="11" customWidth="1"/>
    <col min="7" max="7" width="15.77734375" style="19" customWidth="1"/>
    <col min="8" max="8" width="39.77734375" style="11" customWidth="1"/>
    <col min="9" max="9" width="14.88671875" style="11" customWidth="1"/>
    <col min="10" max="16384" width="31.33203125" style="11"/>
  </cols>
  <sheetData>
    <row r="1" spans="1:15" x14ac:dyDescent="0.3">
      <c r="A1" s="30" t="s">
        <v>443</v>
      </c>
      <c r="B1" s="30" t="s">
        <v>181</v>
      </c>
      <c r="C1" s="30" t="s">
        <v>159</v>
      </c>
      <c r="D1" s="30" t="s">
        <v>182</v>
      </c>
      <c r="E1" s="30" t="s">
        <v>183</v>
      </c>
      <c r="F1" s="30" t="s">
        <v>184</v>
      </c>
      <c r="G1" s="31" t="s">
        <v>185</v>
      </c>
      <c r="H1" s="30" t="s">
        <v>186</v>
      </c>
      <c r="I1" s="30" t="s">
        <v>187</v>
      </c>
      <c r="J1" s="30" t="s">
        <v>188</v>
      </c>
      <c r="K1" s="30" t="s">
        <v>189</v>
      </c>
      <c r="L1" s="30" t="s">
        <v>164</v>
      </c>
      <c r="M1" s="30" t="s">
        <v>190</v>
      </c>
      <c r="N1" s="30" t="s">
        <v>191</v>
      </c>
      <c r="O1" s="30" t="s">
        <v>165</v>
      </c>
    </row>
    <row r="2" spans="1:15" x14ac:dyDescent="0.3">
      <c r="A2" s="32" t="s">
        <v>0</v>
      </c>
      <c r="B2" s="33" t="s">
        <v>192</v>
      </c>
      <c r="C2" s="33" t="s">
        <v>160</v>
      </c>
      <c r="D2" s="33">
        <v>200</v>
      </c>
      <c r="E2" s="33"/>
      <c r="F2" s="33">
        <v>100</v>
      </c>
      <c r="G2" s="34" t="s">
        <v>193</v>
      </c>
      <c r="H2" s="33" t="s">
        <v>400</v>
      </c>
      <c r="I2" s="35" t="s">
        <v>442</v>
      </c>
      <c r="J2" s="33" t="s">
        <v>194</v>
      </c>
      <c r="K2" s="33" t="s">
        <v>195</v>
      </c>
      <c r="L2" s="36">
        <f>PI()/4*F2^2*D2</f>
        <v>1570796.3267948965</v>
      </c>
      <c r="M2" s="33" t="s">
        <v>196</v>
      </c>
      <c r="N2" s="33">
        <f>0.288*L2^0.811</f>
        <v>30510.245909817393</v>
      </c>
      <c r="O2" s="33">
        <f>N2*0.000000001</f>
        <v>3.0510245909817395E-5</v>
      </c>
    </row>
    <row r="3" spans="1:15" x14ac:dyDescent="0.3">
      <c r="A3" s="32" t="s">
        <v>1</v>
      </c>
      <c r="B3" s="33" t="s">
        <v>192</v>
      </c>
      <c r="C3" s="33" t="s">
        <v>160</v>
      </c>
      <c r="D3" s="33">
        <v>42.25</v>
      </c>
      <c r="E3" s="33"/>
      <c r="F3" s="33">
        <v>65</v>
      </c>
      <c r="G3" s="34" t="s">
        <v>197</v>
      </c>
      <c r="H3" s="33" t="s">
        <v>396</v>
      </c>
      <c r="I3" s="33"/>
      <c r="J3" s="33" t="s">
        <v>194</v>
      </c>
      <c r="K3" s="33" t="s">
        <v>195</v>
      </c>
      <c r="L3" s="36">
        <f>PI()/4*F3^2*D3</f>
        <v>140198.48090496575</v>
      </c>
      <c r="M3" s="33" t="s">
        <v>196</v>
      </c>
      <c r="N3" s="33">
        <f>0.288*L3^0.811</f>
        <v>4299.3352401411139</v>
      </c>
      <c r="O3" s="33">
        <f>N3*0.000000001</f>
        <v>4.2993352401411144E-6</v>
      </c>
    </row>
    <row r="4" spans="1:15" x14ac:dyDescent="0.3">
      <c r="A4" s="32" t="s">
        <v>2</v>
      </c>
      <c r="B4" s="33" t="s">
        <v>192</v>
      </c>
      <c r="C4" s="33" t="s">
        <v>160</v>
      </c>
      <c r="D4" s="33">
        <v>25</v>
      </c>
      <c r="E4" s="33"/>
      <c r="F4" s="33">
        <v>35</v>
      </c>
      <c r="G4" s="34" t="s">
        <v>198</v>
      </c>
      <c r="H4" s="33" t="s">
        <v>396</v>
      </c>
      <c r="I4" s="33"/>
      <c r="J4" s="33" t="s">
        <v>194</v>
      </c>
      <c r="K4" s="33" t="s">
        <v>195</v>
      </c>
      <c r="L4" s="36">
        <f>PI()/4*F4^2*D4</f>
        <v>24052.818754046853</v>
      </c>
      <c r="M4" s="33" t="s">
        <v>196</v>
      </c>
      <c r="N4" s="33">
        <f>0.288*L4^0.811</f>
        <v>1029.2434136067686</v>
      </c>
      <c r="O4" s="33">
        <f>N4*0.000000001</f>
        <v>1.0292434136067687E-6</v>
      </c>
    </row>
    <row r="5" spans="1:15" x14ac:dyDescent="0.3">
      <c r="A5" s="32" t="s">
        <v>3</v>
      </c>
      <c r="B5" s="33" t="s">
        <v>199</v>
      </c>
      <c r="C5" s="33" t="s">
        <v>161</v>
      </c>
      <c r="D5" s="33">
        <v>60</v>
      </c>
      <c r="E5" s="33">
        <v>30</v>
      </c>
      <c r="F5" s="33">
        <v>30</v>
      </c>
      <c r="G5" s="34" t="s">
        <v>200</v>
      </c>
      <c r="H5" s="33" t="s">
        <v>400</v>
      </c>
      <c r="I5" s="35" t="s">
        <v>435</v>
      </c>
      <c r="J5" s="33" t="s">
        <v>201</v>
      </c>
      <c r="K5" s="33" t="s">
        <v>202</v>
      </c>
      <c r="L5" s="36">
        <f>PI()/6*F5*E5*D5</f>
        <v>28274.333882308136</v>
      </c>
      <c r="M5" s="33" t="s">
        <v>380</v>
      </c>
      <c r="N5" s="33">
        <f>0.76*L5^0.819</f>
        <v>3361.2742869695508</v>
      </c>
      <c r="O5" s="33">
        <f>N5*0.000000001</f>
        <v>3.3612742869695508E-6</v>
      </c>
    </row>
    <row r="6" spans="1:15" x14ac:dyDescent="0.3">
      <c r="A6" s="32" t="s">
        <v>4</v>
      </c>
      <c r="B6" s="33" t="s">
        <v>192</v>
      </c>
      <c r="C6" s="33" t="s">
        <v>160</v>
      </c>
      <c r="D6" s="33">
        <v>90</v>
      </c>
      <c r="E6" s="33"/>
      <c r="F6" s="33">
        <v>10</v>
      </c>
      <c r="G6" s="34" t="s">
        <v>204</v>
      </c>
      <c r="H6" s="33" t="s">
        <v>396</v>
      </c>
      <c r="I6" s="33"/>
      <c r="J6" s="33" t="s">
        <v>205</v>
      </c>
      <c r="K6" s="33" t="s">
        <v>206</v>
      </c>
      <c r="L6" s="36">
        <f>PI()/12*F6^2*D6*0.6</f>
        <v>1413.7166941154069</v>
      </c>
      <c r="M6" s="33" t="s">
        <v>196</v>
      </c>
      <c r="N6" s="33">
        <f>0.288*L6^0.811</f>
        <v>103.35616419194083</v>
      </c>
      <c r="O6" s="33">
        <f>N6*0.000000001</f>
        <v>1.0335616419194084E-7</v>
      </c>
    </row>
    <row r="7" spans="1:15" x14ac:dyDescent="0.3">
      <c r="A7" s="32" t="s">
        <v>5</v>
      </c>
      <c r="B7" s="33" t="s">
        <v>192</v>
      </c>
      <c r="C7" s="33" t="s">
        <v>160</v>
      </c>
      <c r="D7" s="33">
        <v>35</v>
      </c>
      <c r="E7" s="33">
        <v>4</v>
      </c>
      <c r="F7" s="33">
        <v>4</v>
      </c>
      <c r="G7" s="34" t="s">
        <v>207</v>
      </c>
      <c r="H7" s="33" t="s">
        <v>396</v>
      </c>
      <c r="I7" s="33"/>
      <c r="J7" s="33" t="s">
        <v>208</v>
      </c>
      <c r="K7" s="33" t="s">
        <v>209</v>
      </c>
      <c r="L7" s="36">
        <f>D7*E7*F7</f>
        <v>560</v>
      </c>
      <c r="M7" s="33" t="s">
        <v>196</v>
      </c>
      <c r="N7" s="33">
        <f>0.288*L7^0.811</f>
        <v>48.772270932147002</v>
      </c>
      <c r="O7" s="33">
        <f>N7*0.000000001</f>
        <v>4.8772270932147008E-8</v>
      </c>
    </row>
    <row r="8" spans="1:15" x14ac:dyDescent="0.3">
      <c r="A8" s="33" t="s">
        <v>6</v>
      </c>
      <c r="B8" s="33" t="s">
        <v>192</v>
      </c>
      <c r="C8" s="33" t="s">
        <v>160</v>
      </c>
      <c r="D8" s="33">
        <v>85</v>
      </c>
      <c r="E8" s="33">
        <v>6.5</v>
      </c>
      <c r="F8" s="33">
        <v>6</v>
      </c>
      <c r="G8" s="34" t="s">
        <v>210</v>
      </c>
      <c r="H8" s="35" t="s">
        <v>421</v>
      </c>
      <c r="I8" s="33"/>
      <c r="J8" s="33" t="s">
        <v>208</v>
      </c>
      <c r="K8" s="33" t="s">
        <v>209</v>
      </c>
      <c r="L8" s="36">
        <f>D8*E8*F8</f>
        <v>3315</v>
      </c>
      <c r="M8" s="33" t="s">
        <v>196</v>
      </c>
      <c r="N8" s="33">
        <f>0.288*L8^0.811</f>
        <v>206.3025674403932</v>
      </c>
      <c r="O8" s="33">
        <f>N8*0.000000001</f>
        <v>2.0630256744039322E-7</v>
      </c>
    </row>
    <row r="9" spans="1:15" x14ac:dyDescent="0.3">
      <c r="A9" s="33" t="s">
        <v>7</v>
      </c>
      <c r="B9" s="33" t="s">
        <v>192</v>
      </c>
      <c r="C9" s="33" t="s">
        <v>160</v>
      </c>
      <c r="D9" s="33">
        <v>50</v>
      </c>
      <c r="E9" s="33"/>
      <c r="F9" s="33">
        <v>20</v>
      </c>
      <c r="G9" s="34"/>
      <c r="H9" s="35" t="s">
        <v>415</v>
      </c>
      <c r="I9" s="33"/>
      <c r="J9" s="33" t="s">
        <v>194</v>
      </c>
      <c r="K9" s="33" t="s">
        <v>195</v>
      </c>
      <c r="L9" s="36">
        <f>PI()/4*F9^2*D9</f>
        <v>15707.963267948966</v>
      </c>
      <c r="M9" s="33" t="s">
        <v>196</v>
      </c>
      <c r="N9" s="33">
        <f>0.288*L9^0.811</f>
        <v>728.52709427917591</v>
      </c>
      <c r="O9" s="33">
        <f>N9*0.000000001</f>
        <v>7.2852709427917594E-7</v>
      </c>
    </row>
    <row r="10" spans="1:15" x14ac:dyDescent="0.3">
      <c r="A10" s="33" t="s">
        <v>8</v>
      </c>
      <c r="B10" s="33" t="s">
        <v>192</v>
      </c>
      <c r="C10" s="33" t="s">
        <v>160</v>
      </c>
      <c r="D10" s="33"/>
      <c r="E10" s="33"/>
      <c r="F10" s="33"/>
      <c r="G10" s="33"/>
      <c r="H10" s="35" t="s">
        <v>417</v>
      </c>
      <c r="I10" s="33"/>
      <c r="J10" s="33" t="s">
        <v>212</v>
      </c>
      <c r="K10" s="33"/>
      <c r="L10" s="33">
        <v>151019.5</v>
      </c>
      <c r="M10" s="33" t="s">
        <v>196</v>
      </c>
      <c r="N10" s="33">
        <f>0.288*L10^0.811</f>
        <v>4566.5505923495912</v>
      </c>
      <c r="O10" s="33">
        <f>N10*0.000000001</f>
        <v>4.5665505923495916E-6</v>
      </c>
    </row>
    <row r="11" spans="1:15" x14ac:dyDescent="0.3">
      <c r="A11" s="33" t="s">
        <v>9</v>
      </c>
      <c r="B11" s="33" t="s">
        <v>192</v>
      </c>
      <c r="C11" s="33" t="s">
        <v>160</v>
      </c>
      <c r="D11" s="33"/>
      <c r="E11" s="33"/>
      <c r="F11" s="33"/>
      <c r="G11" s="34"/>
      <c r="H11" s="35" t="s">
        <v>417</v>
      </c>
      <c r="I11" s="33"/>
      <c r="J11" s="33" t="s">
        <v>212</v>
      </c>
      <c r="K11" s="33"/>
      <c r="L11" s="37">
        <v>5000</v>
      </c>
      <c r="M11" s="33" t="s">
        <v>196</v>
      </c>
      <c r="N11" s="33">
        <f>0.288*L11^0.811</f>
        <v>287.91027296608388</v>
      </c>
      <c r="O11" s="33">
        <f>N11*0.000000001</f>
        <v>2.8791027296608387E-7</v>
      </c>
    </row>
    <row r="12" spans="1:15" x14ac:dyDescent="0.3">
      <c r="A12" s="38" t="s">
        <v>10</v>
      </c>
      <c r="B12" s="33" t="s">
        <v>192</v>
      </c>
      <c r="C12" s="33" t="s">
        <v>160</v>
      </c>
      <c r="D12" s="33">
        <v>20</v>
      </c>
      <c r="E12" s="33">
        <v>4</v>
      </c>
      <c r="F12" s="33">
        <v>4</v>
      </c>
      <c r="G12" s="34"/>
      <c r="H12" s="35" t="s">
        <v>426</v>
      </c>
      <c r="I12" s="33"/>
      <c r="J12" s="33" t="s">
        <v>194</v>
      </c>
      <c r="K12" s="33" t="s">
        <v>195</v>
      </c>
      <c r="L12" s="36">
        <f>PI()/4*F12^2*D12</f>
        <v>251.32741228718345</v>
      </c>
      <c r="M12" s="33" t="s">
        <v>196</v>
      </c>
      <c r="N12" s="33">
        <f>0.288*L12^0.811</f>
        <v>25.467540998024688</v>
      </c>
      <c r="O12" s="33">
        <f>N12*0.000000001</f>
        <v>2.5467540998024689E-8</v>
      </c>
    </row>
    <row r="13" spans="1:15" x14ac:dyDescent="0.3">
      <c r="A13" s="32" t="s">
        <v>11</v>
      </c>
      <c r="B13" s="33" t="s">
        <v>192</v>
      </c>
      <c r="C13" s="33" t="s">
        <v>160</v>
      </c>
      <c r="D13" s="33">
        <v>70</v>
      </c>
      <c r="E13" s="33"/>
      <c r="F13" s="33">
        <v>30</v>
      </c>
      <c r="G13" s="34" t="s">
        <v>213</v>
      </c>
      <c r="H13" s="33" t="s">
        <v>396</v>
      </c>
      <c r="I13" s="33"/>
      <c r="J13" s="33" t="s">
        <v>194</v>
      </c>
      <c r="K13" s="33" t="s">
        <v>195</v>
      </c>
      <c r="L13" s="36">
        <f>PI()/4*F13^2*D13</f>
        <v>49480.084294039239</v>
      </c>
      <c r="M13" s="33" t="s">
        <v>196</v>
      </c>
      <c r="N13" s="33">
        <f>0.288*L13^0.811</f>
        <v>1847.4622250065679</v>
      </c>
      <c r="O13" s="33">
        <f>N13*0.000000001</f>
        <v>1.8474622250065681E-6</v>
      </c>
    </row>
    <row r="14" spans="1:15" x14ac:dyDescent="0.3">
      <c r="A14" s="33" t="s">
        <v>12</v>
      </c>
      <c r="B14" s="33" t="s">
        <v>192</v>
      </c>
      <c r="C14" s="33" t="s">
        <v>160</v>
      </c>
      <c r="D14" s="33"/>
      <c r="E14" s="33"/>
      <c r="F14" s="33"/>
      <c r="G14" s="34"/>
      <c r="H14" s="35" t="s">
        <v>417</v>
      </c>
      <c r="I14" s="33"/>
      <c r="J14" s="33" t="s">
        <v>212</v>
      </c>
      <c r="K14" s="33"/>
      <c r="L14" s="37">
        <v>1000</v>
      </c>
      <c r="M14" s="33" t="s">
        <v>196</v>
      </c>
      <c r="N14" s="33">
        <f>0.288*L14^0.811</f>
        <v>78.053518998456283</v>
      </c>
      <c r="O14" s="33">
        <f>N14*0.000000001</f>
        <v>7.805351899845629E-8</v>
      </c>
    </row>
    <row r="15" spans="1:15" x14ac:dyDescent="0.3">
      <c r="A15" s="38" t="s">
        <v>13</v>
      </c>
      <c r="B15" s="33" t="s">
        <v>192</v>
      </c>
      <c r="C15" s="33" t="s">
        <v>160</v>
      </c>
      <c r="D15" s="33">
        <v>250</v>
      </c>
      <c r="E15" s="33"/>
      <c r="F15" s="33">
        <v>5</v>
      </c>
      <c r="G15" s="39" t="s">
        <v>214</v>
      </c>
      <c r="H15" s="33" t="s">
        <v>400</v>
      </c>
      <c r="I15" s="33"/>
      <c r="J15" s="33" t="s">
        <v>194</v>
      </c>
      <c r="K15" s="33" t="s">
        <v>195</v>
      </c>
      <c r="L15" s="36">
        <f>PI()/4*F15^2*D15</f>
        <v>4908.7385212340523</v>
      </c>
      <c r="M15" s="33" t="s">
        <v>196</v>
      </c>
      <c r="N15" s="33">
        <f>0.288*L15^0.811</f>
        <v>283.64104425889906</v>
      </c>
      <c r="O15" s="33">
        <f>N15*0.000000001</f>
        <v>2.8364104425889905E-7</v>
      </c>
    </row>
    <row r="16" spans="1:15" x14ac:dyDescent="0.3">
      <c r="A16" s="32" t="s">
        <v>14</v>
      </c>
      <c r="B16" s="33" t="s">
        <v>192</v>
      </c>
      <c r="C16" s="33" t="s">
        <v>160</v>
      </c>
      <c r="D16" s="33">
        <v>12</v>
      </c>
      <c r="E16" s="33">
        <v>5</v>
      </c>
      <c r="F16" s="33">
        <v>7</v>
      </c>
      <c r="G16" s="34" t="s">
        <v>215</v>
      </c>
      <c r="H16" s="33" t="s">
        <v>396</v>
      </c>
      <c r="I16" s="33"/>
      <c r="J16" s="33" t="s">
        <v>216</v>
      </c>
      <c r="K16" s="33" t="s">
        <v>217</v>
      </c>
      <c r="L16" s="36">
        <f>PI()/4*F16*E16*D16</f>
        <v>329.86722862692829</v>
      </c>
      <c r="M16" s="33" t="s">
        <v>196</v>
      </c>
      <c r="N16" s="33">
        <f>0.288*L16^0.811</f>
        <v>31.751595706728523</v>
      </c>
      <c r="O16" s="33">
        <f>N16*0.000000001</f>
        <v>3.1751595706728523E-8</v>
      </c>
    </row>
    <row r="17" spans="1:15" x14ac:dyDescent="0.3">
      <c r="A17" s="32" t="s">
        <v>15</v>
      </c>
      <c r="B17" s="33" t="s">
        <v>192</v>
      </c>
      <c r="C17" s="33" t="s">
        <v>160</v>
      </c>
      <c r="D17" s="33">
        <v>12</v>
      </c>
      <c r="E17" s="33">
        <v>12</v>
      </c>
      <c r="F17" s="33">
        <v>7</v>
      </c>
      <c r="G17" s="34" t="s">
        <v>218</v>
      </c>
      <c r="H17" s="33" t="s">
        <v>396</v>
      </c>
      <c r="I17" s="33"/>
      <c r="J17" s="33" t="s">
        <v>219</v>
      </c>
      <c r="K17" s="33" t="s">
        <v>217</v>
      </c>
      <c r="L17" s="36">
        <f>PI()/4*F17*E17*D17</f>
        <v>791.68134870462791</v>
      </c>
      <c r="M17" s="33" t="s">
        <v>196</v>
      </c>
      <c r="N17" s="33">
        <f>0.288*L17^0.811</f>
        <v>64.582800457420902</v>
      </c>
      <c r="O17" s="33">
        <f>N17*0.000000001</f>
        <v>6.4582800457420905E-8</v>
      </c>
    </row>
    <row r="18" spans="1:15" x14ac:dyDescent="0.3">
      <c r="A18" s="32" t="s">
        <v>16</v>
      </c>
      <c r="B18" s="33" t="s">
        <v>192</v>
      </c>
      <c r="C18" s="33" t="s">
        <v>160</v>
      </c>
      <c r="D18" s="33">
        <v>15</v>
      </c>
      <c r="E18" s="33">
        <v>20</v>
      </c>
      <c r="F18" s="33">
        <v>15</v>
      </c>
      <c r="G18" s="34" t="s">
        <v>220</v>
      </c>
      <c r="H18" s="33" t="s">
        <v>396</v>
      </c>
      <c r="I18" s="33"/>
      <c r="J18" s="33" t="s">
        <v>219</v>
      </c>
      <c r="K18" s="33" t="s">
        <v>217</v>
      </c>
      <c r="L18" s="36">
        <f>PI()/4*F18*E18*D18</f>
        <v>3534.291735288517</v>
      </c>
      <c r="M18" s="33" t="s">
        <v>196</v>
      </c>
      <c r="N18" s="33">
        <f>0.288*L18^0.811</f>
        <v>217.3030040818179</v>
      </c>
      <c r="O18" s="33">
        <f>N18*0.000000001</f>
        <v>2.1730300408181792E-7</v>
      </c>
    </row>
    <row r="19" spans="1:15" x14ac:dyDescent="0.3">
      <c r="A19" s="32" t="s">
        <v>17</v>
      </c>
      <c r="B19" s="33" t="s">
        <v>192</v>
      </c>
      <c r="C19" s="33" t="s">
        <v>160</v>
      </c>
      <c r="D19" s="33">
        <v>15</v>
      </c>
      <c r="E19" s="33">
        <v>20</v>
      </c>
      <c r="F19" s="33">
        <v>15</v>
      </c>
      <c r="G19" s="34" t="s">
        <v>221</v>
      </c>
      <c r="H19" s="33" t="s">
        <v>396</v>
      </c>
      <c r="I19" s="33"/>
      <c r="J19" s="33" t="s">
        <v>219</v>
      </c>
      <c r="K19" s="33" t="s">
        <v>217</v>
      </c>
      <c r="L19" s="36">
        <f>PI()/4*F19*E19*D19</f>
        <v>3534.291735288517</v>
      </c>
      <c r="M19" s="33" t="s">
        <v>196</v>
      </c>
      <c r="N19" s="33">
        <f>0.288*L19^0.811</f>
        <v>217.3030040818179</v>
      </c>
      <c r="O19" s="33">
        <f>N19*0.000000001</f>
        <v>2.1730300408181792E-7</v>
      </c>
    </row>
    <row r="20" spans="1:15" x14ac:dyDescent="0.3">
      <c r="A20" s="33" t="s">
        <v>18</v>
      </c>
      <c r="B20" s="33" t="s">
        <v>192</v>
      </c>
      <c r="C20" s="33" t="s">
        <v>160</v>
      </c>
      <c r="D20" s="33">
        <v>30</v>
      </c>
      <c r="E20" s="33">
        <v>25</v>
      </c>
      <c r="F20" s="33">
        <v>38</v>
      </c>
      <c r="G20" s="34" t="s">
        <v>222</v>
      </c>
      <c r="H20" s="33" t="s">
        <v>400</v>
      </c>
      <c r="I20" s="33" t="s">
        <v>440</v>
      </c>
      <c r="J20" s="33" t="s">
        <v>216</v>
      </c>
      <c r="K20" s="33" t="s">
        <v>217</v>
      </c>
      <c r="L20" s="36">
        <f>PI()/4*F20*E20*D20</f>
        <v>22383.847656827274</v>
      </c>
      <c r="M20" s="33" t="s">
        <v>196</v>
      </c>
      <c r="N20" s="33">
        <f>0.288*L20^0.811</f>
        <v>970.93367272366868</v>
      </c>
      <c r="O20" s="33">
        <f>N20*0.000000001</f>
        <v>9.709336727236688E-7</v>
      </c>
    </row>
    <row r="21" spans="1:15" x14ac:dyDescent="0.3">
      <c r="A21" s="32" t="s">
        <v>19</v>
      </c>
      <c r="B21" s="33" t="s">
        <v>192</v>
      </c>
      <c r="C21" s="33" t="s">
        <v>160</v>
      </c>
      <c r="D21" s="33">
        <v>18</v>
      </c>
      <c r="E21" s="33">
        <v>17.5</v>
      </c>
      <c r="F21" s="33">
        <v>12.5</v>
      </c>
      <c r="G21" s="34" t="s">
        <v>223</v>
      </c>
      <c r="H21" s="33" t="s">
        <v>396</v>
      </c>
      <c r="I21" s="33"/>
      <c r="J21" s="33" t="s">
        <v>219</v>
      </c>
      <c r="K21" s="33" t="s">
        <v>217</v>
      </c>
      <c r="L21" s="36">
        <f>PI()/4*F21*E21*D21</f>
        <v>3092.5052683774529</v>
      </c>
      <c r="M21" s="33" t="s">
        <v>196</v>
      </c>
      <c r="N21" s="33">
        <f>0.288*L21^0.811</f>
        <v>194.99984278468278</v>
      </c>
      <c r="O21" s="33">
        <f>N21*0.000000001</f>
        <v>1.9499984278468279E-7</v>
      </c>
    </row>
    <row r="22" spans="1:15" x14ac:dyDescent="0.3">
      <c r="A22" s="32" t="s">
        <v>20</v>
      </c>
      <c r="B22" s="33" t="s">
        <v>192</v>
      </c>
      <c r="C22" s="33" t="s">
        <v>160</v>
      </c>
      <c r="D22" s="33">
        <v>19</v>
      </c>
      <c r="E22" s="33">
        <v>22</v>
      </c>
      <c r="F22" s="33">
        <v>38</v>
      </c>
      <c r="G22" s="34" t="s">
        <v>224</v>
      </c>
      <c r="H22" s="33" t="s">
        <v>400</v>
      </c>
      <c r="I22" s="33" t="s">
        <v>440</v>
      </c>
      <c r="J22" s="33" t="s">
        <v>216</v>
      </c>
      <c r="K22" s="33" t="s">
        <v>217</v>
      </c>
      <c r="L22" s="36">
        <f>PI()/4*F22*E22*D22</f>
        <v>12475.264427405067</v>
      </c>
      <c r="M22" s="33" t="s">
        <v>196</v>
      </c>
      <c r="N22" s="33">
        <f>0.288*L22^0.811</f>
        <v>604.35044040188257</v>
      </c>
      <c r="O22" s="33">
        <f>N22*0.000000001</f>
        <v>6.0435044040188261E-7</v>
      </c>
    </row>
    <row r="23" spans="1:15" x14ac:dyDescent="0.3">
      <c r="A23" s="32" t="s">
        <v>21</v>
      </c>
      <c r="B23" s="33" t="s">
        <v>192</v>
      </c>
      <c r="C23" s="33" t="s">
        <v>160</v>
      </c>
      <c r="D23" s="33">
        <v>20</v>
      </c>
      <c r="E23" s="33">
        <v>22</v>
      </c>
      <c r="F23" s="33">
        <v>20</v>
      </c>
      <c r="G23" s="34" t="s">
        <v>225</v>
      </c>
      <c r="H23" s="33" t="s">
        <v>400</v>
      </c>
      <c r="I23" s="35" t="s">
        <v>433</v>
      </c>
      <c r="J23" s="33" t="s">
        <v>216</v>
      </c>
      <c r="K23" s="33" t="s">
        <v>217</v>
      </c>
      <c r="L23" s="36">
        <f>PI()/4*F23*E23*D23</f>
        <v>6911.5038378975451</v>
      </c>
      <c r="M23" s="33" t="s">
        <v>196</v>
      </c>
      <c r="N23" s="33">
        <f>0.288*L23^0.811</f>
        <v>374.35688825719916</v>
      </c>
      <c r="O23" s="33">
        <f>N23*0.000000001</f>
        <v>3.7435688825719918E-7</v>
      </c>
    </row>
    <row r="24" spans="1:15" x14ac:dyDescent="0.3">
      <c r="A24" s="32" t="s">
        <v>22</v>
      </c>
      <c r="B24" s="33" t="s">
        <v>192</v>
      </c>
      <c r="C24" s="33" t="s">
        <v>160</v>
      </c>
      <c r="D24" s="33">
        <v>10</v>
      </c>
      <c r="E24" s="33">
        <v>8</v>
      </c>
      <c r="F24" s="33">
        <v>4</v>
      </c>
      <c r="G24" s="33" t="s">
        <v>226</v>
      </c>
      <c r="H24" s="33" t="s">
        <v>396</v>
      </c>
      <c r="I24" s="33"/>
      <c r="J24" s="33" t="s">
        <v>219</v>
      </c>
      <c r="K24" s="33" t="s">
        <v>217</v>
      </c>
      <c r="L24" s="36">
        <f>PI()/4*F24*E24*D24</f>
        <v>251.32741228718345</v>
      </c>
      <c r="M24" s="33" t="s">
        <v>196</v>
      </c>
      <c r="N24" s="33">
        <f>0.288*L24^0.811</f>
        <v>25.467540998024688</v>
      </c>
      <c r="O24" s="33">
        <f>N24*0.000000001</f>
        <v>2.5467540998024689E-8</v>
      </c>
    </row>
    <row r="25" spans="1:15" x14ac:dyDescent="0.3">
      <c r="A25" s="32" t="s">
        <v>23</v>
      </c>
      <c r="B25" s="33" t="s">
        <v>192</v>
      </c>
      <c r="C25" s="33" t="s">
        <v>160</v>
      </c>
      <c r="D25" s="33">
        <v>7.5</v>
      </c>
      <c r="E25" s="33">
        <v>7.5</v>
      </c>
      <c r="F25" s="33">
        <v>6</v>
      </c>
      <c r="G25" s="34" t="s">
        <v>227</v>
      </c>
      <c r="H25" s="33" t="s">
        <v>396</v>
      </c>
      <c r="I25" s="33"/>
      <c r="J25" s="33" t="s">
        <v>219</v>
      </c>
      <c r="K25" s="33" t="s">
        <v>217</v>
      </c>
      <c r="L25" s="36">
        <f>PI()/4*F25*E25*D25</f>
        <v>265.07188014663882</v>
      </c>
      <c r="M25" s="33" t="s">
        <v>196</v>
      </c>
      <c r="N25" s="33">
        <f>0.288*L25^0.811</f>
        <v>26.591351745464046</v>
      </c>
      <c r="O25" s="33">
        <f>N25*0.000000001</f>
        <v>2.6591351745464048E-8</v>
      </c>
    </row>
    <row r="26" spans="1:15" x14ac:dyDescent="0.3">
      <c r="A26" s="33" t="s">
        <v>24</v>
      </c>
      <c r="B26" s="33" t="s">
        <v>192</v>
      </c>
      <c r="C26" s="33" t="s">
        <v>160</v>
      </c>
      <c r="D26" s="33"/>
      <c r="E26" s="33"/>
      <c r="F26" s="33"/>
      <c r="G26" s="33"/>
      <c r="H26" s="35" t="s">
        <v>417</v>
      </c>
      <c r="I26" s="33"/>
      <c r="J26" s="33" t="s">
        <v>212</v>
      </c>
      <c r="K26" s="33" t="s">
        <v>195</v>
      </c>
      <c r="L26" s="37">
        <v>44.5</v>
      </c>
      <c r="M26" s="33" t="s">
        <v>196</v>
      </c>
      <c r="N26" s="33">
        <f>0.288*L26^0.811</f>
        <v>6.2547860179433927</v>
      </c>
      <c r="O26" s="33">
        <f>N26*0.000000001</f>
        <v>6.254786017943393E-9</v>
      </c>
    </row>
    <row r="27" spans="1:15" x14ac:dyDescent="0.3">
      <c r="A27" s="33" t="s">
        <v>25</v>
      </c>
      <c r="B27" s="33" t="s">
        <v>192</v>
      </c>
      <c r="C27" s="33" t="s">
        <v>163</v>
      </c>
      <c r="D27" s="33"/>
      <c r="E27" s="33"/>
      <c r="F27" s="33">
        <v>6</v>
      </c>
      <c r="G27" s="34" t="s">
        <v>228</v>
      </c>
      <c r="H27" s="33" t="s">
        <v>229</v>
      </c>
      <c r="I27" s="33"/>
      <c r="J27" s="33" t="s">
        <v>230</v>
      </c>
      <c r="K27" s="33" t="s">
        <v>231</v>
      </c>
      <c r="L27" s="36">
        <f>PI()/6*F27^3</f>
        <v>113.09733552923254</v>
      </c>
      <c r="M27" s="33" t="s">
        <v>203</v>
      </c>
      <c r="N27" s="33">
        <f>0.216*L27^0.939</f>
        <v>18.308195016637271</v>
      </c>
      <c r="O27" s="33">
        <f>N27*0.000000001</f>
        <v>1.8308195016637272E-8</v>
      </c>
    </row>
    <row r="28" spans="1:15" x14ac:dyDescent="0.3">
      <c r="A28" s="33" t="s">
        <v>26</v>
      </c>
      <c r="B28" s="33" t="s">
        <v>192</v>
      </c>
      <c r="C28" s="33" t="s">
        <v>163</v>
      </c>
      <c r="D28" s="33"/>
      <c r="E28" s="33"/>
      <c r="F28" s="33">
        <v>2</v>
      </c>
      <c r="G28" s="34" t="s">
        <v>232</v>
      </c>
      <c r="H28" s="33" t="s">
        <v>229</v>
      </c>
      <c r="I28" s="33"/>
      <c r="J28" s="33" t="s">
        <v>230</v>
      </c>
      <c r="K28" s="33" t="s">
        <v>231</v>
      </c>
      <c r="L28" s="36">
        <f>PI()/6*F28^3</f>
        <v>4.1887902047863905</v>
      </c>
      <c r="M28" s="33" t="s">
        <v>203</v>
      </c>
      <c r="N28" s="33">
        <f>0.216*L28^0.939</f>
        <v>0.82907716806675968</v>
      </c>
      <c r="O28" s="33">
        <f>N28*0.000000001</f>
        <v>8.2907716806675969E-10</v>
      </c>
    </row>
    <row r="29" spans="1:15" x14ac:dyDescent="0.3">
      <c r="A29" s="33" t="s">
        <v>357</v>
      </c>
      <c r="B29" s="33" t="s">
        <v>233</v>
      </c>
      <c r="C29" s="33" t="s">
        <v>163</v>
      </c>
      <c r="D29" s="33">
        <v>7.5</v>
      </c>
      <c r="E29" s="33"/>
      <c r="F29" s="33">
        <v>7.5</v>
      </c>
      <c r="G29" s="33"/>
      <c r="H29" s="33" t="s">
        <v>229</v>
      </c>
      <c r="I29" s="33"/>
      <c r="J29" s="33" t="s">
        <v>230</v>
      </c>
      <c r="K29" s="33" t="s">
        <v>360</v>
      </c>
      <c r="L29" s="33">
        <f>PI()/6*F29^3</f>
        <v>220.89323345553231</v>
      </c>
      <c r="M29" s="33" t="s">
        <v>203</v>
      </c>
      <c r="N29" s="33">
        <f>0.216*L29^0.939</f>
        <v>34.327409944093439</v>
      </c>
      <c r="O29" s="33">
        <f>N29*0.000000001</f>
        <v>3.4327409944093442E-8</v>
      </c>
    </row>
    <row r="30" spans="1:15" x14ac:dyDescent="0.3">
      <c r="A30" s="33" t="s">
        <v>358</v>
      </c>
      <c r="B30" s="33" t="s">
        <v>233</v>
      </c>
      <c r="C30" s="33" t="s">
        <v>163</v>
      </c>
      <c r="D30" s="33"/>
      <c r="E30" s="33"/>
      <c r="F30" s="33">
        <v>7.5</v>
      </c>
      <c r="G30" s="33"/>
      <c r="H30" s="33" t="s">
        <v>229</v>
      </c>
      <c r="I30" s="33"/>
      <c r="J30" s="33" t="s">
        <v>359</v>
      </c>
      <c r="K30" s="33" t="s">
        <v>361</v>
      </c>
      <c r="L30" s="33">
        <f>(PI()/6*F30^3)*10</f>
        <v>2208.932334555323</v>
      </c>
      <c r="M30" s="33" t="s">
        <v>203</v>
      </c>
      <c r="N30" s="33">
        <f>0.216*L30^0.939</f>
        <v>298.29160881306302</v>
      </c>
      <c r="O30" s="33">
        <f>N30*0.000000001</f>
        <v>2.9829160881306302E-7</v>
      </c>
    </row>
    <row r="31" spans="1:15" x14ac:dyDescent="0.3">
      <c r="A31" s="33" t="s">
        <v>27</v>
      </c>
      <c r="B31" s="33" t="s">
        <v>199</v>
      </c>
      <c r="C31" s="33" t="s">
        <v>163</v>
      </c>
      <c r="D31" s="33"/>
      <c r="E31" s="33"/>
      <c r="F31" s="33">
        <v>2</v>
      </c>
      <c r="G31" s="34" t="s">
        <v>232</v>
      </c>
      <c r="H31" s="33" t="s">
        <v>229</v>
      </c>
      <c r="I31" s="33"/>
      <c r="J31" s="33" t="s">
        <v>230</v>
      </c>
      <c r="K31" s="33" t="s">
        <v>231</v>
      </c>
      <c r="L31" s="36">
        <f>PI()/6*F31^3</f>
        <v>4.1887902047863905</v>
      </c>
      <c r="M31" s="33" t="s">
        <v>203</v>
      </c>
      <c r="N31" s="33">
        <f>0.216*L31^0.939</f>
        <v>0.82907716806675968</v>
      </c>
      <c r="O31" s="33">
        <f>N31*0.000000001</f>
        <v>8.2907716806675969E-10</v>
      </c>
    </row>
    <row r="32" spans="1:15" x14ac:dyDescent="0.3">
      <c r="A32" s="33" t="s">
        <v>28</v>
      </c>
      <c r="B32" s="33" t="s">
        <v>199</v>
      </c>
      <c r="C32" s="33" t="s">
        <v>163</v>
      </c>
      <c r="D32" s="33"/>
      <c r="E32" s="33"/>
      <c r="F32" s="33">
        <v>7</v>
      </c>
      <c r="G32" s="34" t="s">
        <v>234</v>
      </c>
      <c r="H32" s="33" t="s">
        <v>229</v>
      </c>
      <c r="I32" s="33"/>
      <c r="J32" s="33" t="s">
        <v>230</v>
      </c>
      <c r="K32" s="33" t="s">
        <v>231</v>
      </c>
      <c r="L32" s="36">
        <f>PI()/6*F32^3</f>
        <v>179.59438003021648</v>
      </c>
      <c r="M32" s="33" t="s">
        <v>203</v>
      </c>
      <c r="N32" s="33">
        <f>0.216*L32^0.939</f>
        <v>28.264065847888883</v>
      </c>
      <c r="O32" s="33">
        <f>N32*0.000000001</f>
        <v>2.8264065847888886E-8</v>
      </c>
    </row>
    <row r="33" spans="1:15" x14ac:dyDescent="0.3">
      <c r="A33" s="32" t="s">
        <v>29</v>
      </c>
      <c r="B33" s="33" t="s">
        <v>192</v>
      </c>
      <c r="C33" s="33" t="s">
        <v>163</v>
      </c>
      <c r="D33" s="33">
        <v>5</v>
      </c>
      <c r="E33" s="33">
        <v>5</v>
      </c>
      <c r="F33" s="33">
        <v>2.7</v>
      </c>
      <c r="G33" s="34" t="s">
        <v>235</v>
      </c>
      <c r="H33" s="33" t="s">
        <v>396</v>
      </c>
      <c r="I33" s="33"/>
      <c r="J33" s="33" t="s">
        <v>236</v>
      </c>
      <c r="K33" s="33" t="s">
        <v>202</v>
      </c>
      <c r="L33" s="36">
        <f>PI()/6*F33*E33*D33</f>
        <v>35.342917352885173</v>
      </c>
      <c r="M33" s="33" t="s">
        <v>203</v>
      </c>
      <c r="N33" s="33">
        <f>0.216*L33^0.939</f>
        <v>6.1419984171990434</v>
      </c>
      <c r="O33" s="33">
        <f>N33*0.000000001</f>
        <v>6.1419984171990437E-9</v>
      </c>
    </row>
    <row r="34" spans="1:15" x14ac:dyDescent="0.3">
      <c r="A34" s="33" t="s">
        <v>362</v>
      </c>
      <c r="B34" s="33" t="s">
        <v>199</v>
      </c>
      <c r="C34" s="33" t="s">
        <v>161</v>
      </c>
      <c r="D34" s="33">
        <v>35</v>
      </c>
      <c r="E34" s="33">
        <v>25</v>
      </c>
      <c r="F34" s="33">
        <v>10</v>
      </c>
      <c r="G34" s="33" t="s">
        <v>363</v>
      </c>
      <c r="H34" s="35" t="s">
        <v>431</v>
      </c>
      <c r="I34" s="33"/>
      <c r="J34" s="33" t="s">
        <v>216</v>
      </c>
      <c r="K34" s="33" t="s">
        <v>217</v>
      </c>
      <c r="L34" s="33">
        <f>PI()/4*F34*E34*D34</f>
        <v>6872.2339297276721</v>
      </c>
      <c r="M34" s="33" t="s">
        <v>379</v>
      </c>
      <c r="N34" s="33">
        <f>0.76*L34^0.819</f>
        <v>1055.3506951530371</v>
      </c>
      <c r="O34" s="33">
        <f>N34*0.000000001</f>
        <v>1.0553506951530371E-6</v>
      </c>
    </row>
    <row r="35" spans="1:15" x14ac:dyDescent="0.3">
      <c r="A35" s="39" t="s">
        <v>30</v>
      </c>
      <c r="B35" s="33" t="s">
        <v>192</v>
      </c>
      <c r="C35" s="33" t="s">
        <v>160</v>
      </c>
      <c r="D35" s="33">
        <v>2.5</v>
      </c>
      <c r="E35" s="33"/>
      <c r="F35" s="33">
        <v>5</v>
      </c>
      <c r="G35" s="34"/>
      <c r="H35" s="33" t="s">
        <v>229</v>
      </c>
      <c r="I35" s="33"/>
      <c r="J35" s="33" t="s">
        <v>194</v>
      </c>
      <c r="K35" s="33" t="s">
        <v>195</v>
      </c>
      <c r="L35" s="36">
        <f>PI()/4*F35^2*D35</f>
        <v>49.087385212340521</v>
      </c>
      <c r="M35" s="33" t="s">
        <v>196</v>
      </c>
      <c r="N35" s="33">
        <f>0.288*L35^0.811</f>
        <v>6.7728128577867501</v>
      </c>
      <c r="O35" s="33">
        <f>N35*0.000000001</f>
        <v>6.7728128577867503E-9</v>
      </c>
    </row>
    <row r="36" spans="1:15" x14ac:dyDescent="0.3">
      <c r="A36" s="39" t="s">
        <v>31</v>
      </c>
      <c r="B36" s="33" t="s">
        <v>192</v>
      </c>
      <c r="C36" s="33" t="s">
        <v>160</v>
      </c>
      <c r="D36" s="33">
        <v>10</v>
      </c>
      <c r="E36" s="33"/>
      <c r="F36" s="33">
        <v>20</v>
      </c>
      <c r="G36" s="34"/>
      <c r="H36" s="33" t="s">
        <v>229</v>
      </c>
      <c r="I36" s="33"/>
      <c r="J36" s="33" t="s">
        <v>194</v>
      </c>
      <c r="K36" s="33" t="s">
        <v>195</v>
      </c>
      <c r="L36" s="36">
        <f>PI()/4*F36^2*D36</f>
        <v>3141.5926535897934</v>
      </c>
      <c r="M36" s="33" t="s">
        <v>196</v>
      </c>
      <c r="N36" s="33">
        <f>0.288*L36^0.811</f>
        <v>197.50633698613649</v>
      </c>
      <c r="O36" s="33">
        <f>N36*0.000000001</f>
        <v>1.9750633698613651E-7</v>
      </c>
    </row>
    <row r="37" spans="1:15" x14ac:dyDescent="0.3">
      <c r="A37" s="39" t="s">
        <v>32</v>
      </c>
      <c r="B37" s="33" t="s">
        <v>192</v>
      </c>
      <c r="C37" s="33" t="s">
        <v>160</v>
      </c>
      <c r="D37" s="33">
        <v>20</v>
      </c>
      <c r="E37" s="33"/>
      <c r="F37" s="33">
        <v>40</v>
      </c>
      <c r="G37" s="34"/>
      <c r="H37" s="33" t="s">
        <v>229</v>
      </c>
      <c r="I37" s="33"/>
      <c r="J37" s="33" t="s">
        <v>194</v>
      </c>
      <c r="K37" s="33" t="s">
        <v>195</v>
      </c>
      <c r="L37" s="36">
        <f>PI()/4*F37^2*D37</f>
        <v>25132.741228718347</v>
      </c>
      <c r="M37" s="33" t="s">
        <v>196</v>
      </c>
      <c r="N37" s="33">
        <f>0.288*L37^0.811</f>
        <v>1066.564228934951</v>
      </c>
      <c r="O37" s="33">
        <f>N37*0.000000001</f>
        <v>1.0665642289349511E-6</v>
      </c>
    </row>
    <row r="38" spans="1:15" x14ac:dyDescent="0.3">
      <c r="A38" s="33" t="s">
        <v>33</v>
      </c>
      <c r="B38" s="33" t="s">
        <v>192</v>
      </c>
      <c r="C38" s="33" t="s">
        <v>160</v>
      </c>
      <c r="D38" s="33">
        <v>80</v>
      </c>
      <c r="E38" s="33"/>
      <c r="F38" s="33">
        <v>35</v>
      </c>
      <c r="G38" s="34" t="s">
        <v>237</v>
      </c>
      <c r="H38" s="33" t="s">
        <v>396</v>
      </c>
      <c r="I38" s="33"/>
      <c r="J38" s="33" t="s">
        <v>194</v>
      </c>
      <c r="K38" s="33" t="s">
        <v>195</v>
      </c>
      <c r="L38" s="36">
        <f>PI()/4*F38^2*D38</f>
        <v>76969.020012949928</v>
      </c>
      <c r="M38" s="33" t="s">
        <v>196</v>
      </c>
      <c r="N38" s="33">
        <f>0.288*L38^0.811</f>
        <v>2643.593826063116</v>
      </c>
      <c r="O38" s="33">
        <f>N38*0.000000001</f>
        <v>2.6435938260631161E-6</v>
      </c>
    </row>
    <row r="39" spans="1:15" x14ac:dyDescent="0.3">
      <c r="A39" s="32" t="s">
        <v>34</v>
      </c>
      <c r="B39" s="33" t="s">
        <v>199</v>
      </c>
      <c r="C39" s="33" t="s">
        <v>163</v>
      </c>
      <c r="D39" s="33">
        <v>7</v>
      </c>
      <c r="E39" s="33">
        <v>5.6</v>
      </c>
      <c r="F39" s="33">
        <v>5</v>
      </c>
      <c r="G39" s="34" t="s">
        <v>238</v>
      </c>
      <c r="H39" s="33" t="s">
        <v>396</v>
      </c>
      <c r="I39" s="33"/>
      <c r="J39" s="33" t="s">
        <v>201</v>
      </c>
      <c r="K39" s="33" t="s">
        <v>202</v>
      </c>
      <c r="L39" s="36">
        <f>PI()/6*F39*E39*D39</f>
        <v>102.62536001726656</v>
      </c>
      <c r="M39" s="33" t="s">
        <v>203</v>
      </c>
      <c r="N39" s="33">
        <f>0.216*L39^0.939</f>
        <v>16.711749166003951</v>
      </c>
      <c r="O39" s="33">
        <f>N39*0.000000001</f>
        <v>1.6711749166003953E-8</v>
      </c>
    </row>
    <row r="40" spans="1:15" x14ac:dyDescent="0.3">
      <c r="A40" s="32" t="s">
        <v>35</v>
      </c>
      <c r="B40" s="33" t="s">
        <v>199</v>
      </c>
      <c r="C40" s="33" t="s">
        <v>163</v>
      </c>
      <c r="D40" s="33">
        <v>17</v>
      </c>
      <c r="E40" s="33">
        <v>11</v>
      </c>
      <c r="F40" s="33">
        <v>7.5</v>
      </c>
      <c r="G40" s="34" t="s">
        <v>239</v>
      </c>
      <c r="H40" s="33" t="s">
        <v>396</v>
      </c>
      <c r="I40" s="33"/>
      <c r="J40" s="33" t="s">
        <v>201</v>
      </c>
      <c r="K40" s="33" t="s">
        <v>202</v>
      </c>
      <c r="L40" s="36">
        <f>PI()/6*F40*E40*D40</f>
        <v>734.34728277661407</v>
      </c>
      <c r="M40" s="33" t="s">
        <v>203</v>
      </c>
      <c r="N40" s="33">
        <f>0.216*L40^0.939</f>
        <v>106.05600221959995</v>
      </c>
      <c r="O40" s="33">
        <f>N40*0.000000001</f>
        <v>1.0605600221959995E-7</v>
      </c>
    </row>
    <row r="41" spans="1:15" x14ac:dyDescent="0.3">
      <c r="A41" s="33" t="s">
        <v>36</v>
      </c>
      <c r="B41" s="33" t="s">
        <v>192</v>
      </c>
      <c r="C41" s="33" t="s">
        <v>160</v>
      </c>
      <c r="D41" s="33">
        <v>10</v>
      </c>
      <c r="E41" s="33"/>
      <c r="F41" s="33">
        <v>15</v>
      </c>
      <c r="G41" s="34" t="s">
        <v>240</v>
      </c>
      <c r="H41" s="33" t="s">
        <v>396</v>
      </c>
      <c r="I41" s="33"/>
      <c r="J41" s="33" t="s">
        <v>194</v>
      </c>
      <c r="K41" s="33" t="s">
        <v>195</v>
      </c>
      <c r="L41" s="36">
        <f>PI()/4*F41^2*D41</f>
        <v>1767.1458676442585</v>
      </c>
      <c r="M41" s="33" t="s">
        <v>196</v>
      </c>
      <c r="N41" s="33">
        <f>0.288*L41^0.811</f>
        <v>123.85980836463527</v>
      </c>
      <c r="O41" s="33">
        <f>N41*0.000000001</f>
        <v>1.2385980836463529E-7</v>
      </c>
    </row>
    <row r="42" spans="1:15" x14ac:dyDescent="0.3">
      <c r="A42" s="33" t="s">
        <v>37</v>
      </c>
      <c r="B42" s="33" t="s">
        <v>192</v>
      </c>
      <c r="C42" s="33" t="s">
        <v>160</v>
      </c>
      <c r="D42" s="33">
        <v>85</v>
      </c>
      <c r="E42" s="33"/>
      <c r="F42" s="33">
        <v>11</v>
      </c>
      <c r="G42" s="40" t="s">
        <v>241</v>
      </c>
      <c r="H42" s="33" t="s">
        <v>396</v>
      </c>
      <c r="I42" s="33"/>
      <c r="J42" s="33" t="s">
        <v>194</v>
      </c>
      <c r="K42" s="33" t="s">
        <v>195</v>
      </c>
      <c r="L42" s="36">
        <f>PI()/4*F42^2*D42</f>
        <v>8077.8201105427561</v>
      </c>
      <c r="M42" s="33" t="s">
        <v>196</v>
      </c>
      <c r="N42" s="33">
        <f>0.288*L42^0.811</f>
        <v>424.82304316789191</v>
      </c>
      <c r="O42" s="33">
        <f>N42*0.000000001</f>
        <v>4.2482304316789192E-7</v>
      </c>
    </row>
    <row r="43" spans="1:15" x14ac:dyDescent="0.3">
      <c r="A43" s="33" t="s">
        <v>38</v>
      </c>
      <c r="B43" s="33" t="s">
        <v>192</v>
      </c>
      <c r="C43" s="33" t="s">
        <v>160</v>
      </c>
      <c r="D43" s="33">
        <v>60</v>
      </c>
      <c r="E43" s="33"/>
      <c r="F43" s="33">
        <v>10</v>
      </c>
      <c r="G43" s="34"/>
      <c r="H43" s="33" t="s">
        <v>396</v>
      </c>
      <c r="I43" s="33"/>
      <c r="J43" s="33" t="s">
        <v>194</v>
      </c>
      <c r="K43" s="33" t="s">
        <v>195</v>
      </c>
      <c r="L43" s="36">
        <f>PI()/4*F43^2*D43</f>
        <v>4712.3889803846896</v>
      </c>
      <c r="M43" s="33" t="s">
        <v>196</v>
      </c>
      <c r="N43" s="33">
        <f>0.288*L43^0.811</f>
        <v>274.40438402947586</v>
      </c>
      <c r="O43" s="33">
        <f>N43*0.000000001</f>
        <v>2.7440438402947589E-7</v>
      </c>
    </row>
    <row r="44" spans="1:15" x14ac:dyDescent="0.3">
      <c r="A44" s="33" t="s">
        <v>39</v>
      </c>
      <c r="B44" s="33" t="s">
        <v>192</v>
      </c>
      <c r="C44" s="33" t="s">
        <v>160</v>
      </c>
      <c r="D44" s="33">
        <v>7</v>
      </c>
      <c r="E44" s="33">
        <v>22</v>
      </c>
      <c r="F44" s="33">
        <v>4</v>
      </c>
      <c r="G44" s="34" t="s">
        <v>242</v>
      </c>
      <c r="H44" s="35" t="s">
        <v>416</v>
      </c>
      <c r="I44" s="33"/>
      <c r="J44" s="33" t="s">
        <v>201</v>
      </c>
      <c r="K44" s="33" t="s">
        <v>202</v>
      </c>
      <c r="L44" s="36">
        <f>PI()/6*F44*E44*D44</f>
        <v>322.5368457685521</v>
      </c>
      <c r="M44" s="33" t="s">
        <v>196</v>
      </c>
      <c r="N44" s="33">
        <f>0.288*L44^0.811</f>
        <v>31.178148986577614</v>
      </c>
      <c r="O44" s="33">
        <f>N44*0.000000001</f>
        <v>3.1178148986577619E-8</v>
      </c>
    </row>
    <row r="45" spans="1:15" x14ac:dyDescent="0.3">
      <c r="A45" s="32" t="s">
        <v>40</v>
      </c>
      <c r="B45" s="33" t="s">
        <v>192</v>
      </c>
      <c r="C45" s="33" t="s">
        <v>163</v>
      </c>
      <c r="D45" s="33">
        <v>20</v>
      </c>
      <c r="E45" s="33"/>
      <c r="F45" s="33"/>
      <c r="G45" s="34" t="s">
        <v>244</v>
      </c>
      <c r="H45" s="33" t="s">
        <v>396</v>
      </c>
      <c r="I45" s="33"/>
      <c r="J45" s="33" t="s">
        <v>245</v>
      </c>
      <c r="K45" s="33" t="s">
        <v>246</v>
      </c>
      <c r="L45" s="36">
        <f>PI()/12*D45^3</f>
        <v>2094.3951023931954</v>
      </c>
      <c r="M45" s="33" t="s">
        <v>203</v>
      </c>
      <c r="N45" s="33">
        <f>0.216*L45^0.939</f>
        <v>283.74472036101059</v>
      </c>
      <c r="O45" s="33">
        <f>N45*0.000000001</f>
        <v>2.8374472036101062E-7</v>
      </c>
    </row>
    <row r="46" spans="1:15" x14ac:dyDescent="0.3">
      <c r="A46" s="32" t="s">
        <v>41</v>
      </c>
      <c r="B46" s="33" t="s">
        <v>192</v>
      </c>
      <c r="C46" s="33" t="s">
        <v>163</v>
      </c>
      <c r="D46" s="33">
        <v>20</v>
      </c>
      <c r="E46" s="33"/>
      <c r="F46" s="33"/>
      <c r="G46" s="34" t="s">
        <v>247</v>
      </c>
      <c r="H46" s="33" t="s">
        <v>396</v>
      </c>
      <c r="I46" s="33"/>
      <c r="J46" s="33" t="s">
        <v>245</v>
      </c>
      <c r="K46" s="33" t="s">
        <v>248</v>
      </c>
      <c r="L46" s="36">
        <f>PI()/12*D46^3</f>
        <v>2094.3951023931954</v>
      </c>
      <c r="M46" s="33" t="s">
        <v>203</v>
      </c>
      <c r="N46" s="33">
        <f>0.216*L46^0.939</f>
        <v>283.74472036101059</v>
      </c>
      <c r="O46" s="33">
        <f>N46*0.000000001</f>
        <v>2.8374472036101062E-7</v>
      </c>
    </row>
    <row r="47" spans="1:15" x14ac:dyDescent="0.3">
      <c r="A47" s="32" t="s">
        <v>42</v>
      </c>
      <c r="B47" s="33" t="s">
        <v>192</v>
      </c>
      <c r="C47" s="33" t="s">
        <v>163</v>
      </c>
      <c r="D47" s="33">
        <v>20</v>
      </c>
      <c r="E47" s="33"/>
      <c r="F47" s="33"/>
      <c r="G47" s="34" t="s">
        <v>249</v>
      </c>
      <c r="H47" s="33" t="s">
        <v>396</v>
      </c>
      <c r="I47" s="33"/>
      <c r="J47" s="33" t="s">
        <v>245</v>
      </c>
      <c r="K47" s="33" t="s">
        <v>250</v>
      </c>
      <c r="L47" s="36">
        <f>PI()/12*D47^3</f>
        <v>2094.3951023931954</v>
      </c>
      <c r="M47" s="33" t="s">
        <v>203</v>
      </c>
      <c r="N47" s="33">
        <f>0.216*L47^0.939</f>
        <v>283.74472036101059</v>
      </c>
      <c r="O47" s="33">
        <f>N47*0.000000001</f>
        <v>2.8374472036101062E-7</v>
      </c>
    </row>
    <row r="48" spans="1:15" x14ac:dyDescent="0.3">
      <c r="A48" s="33" t="s">
        <v>43</v>
      </c>
      <c r="B48" s="33" t="s">
        <v>192</v>
      </c>
      <c r="C48" s="33" t="s">
        <v>160</v>
      </c>
      <c r="D48" s="33"/>
      <c r="E48" s="33"/>
      <c r="F48" s="33"/>
      <c r="G48" s="34"/>
      <c r="H48" s="35" t="s">
        <v>417</v>
      </c>
      <c r="I48" s="33"/>
      <c r="J48" s="33" t="s">
        <v>212</v>
      </c>
      <c r="K48" s="33"/>
      <c r="L48" s="37">
        <v>7000</v>
      </c>
      <c r="M48" s="33" t="s">
        <v>196</v>
      </c>
      <c r="N48" s="33">
        <f>0.288*L48^0.811</f>
        <v>378.23960228633467</v>
      </c>
      <c r="O48" s="33">
        <f>N48*0.000000001</f>
        <v>3.7823960228633469E-7</v>
      </c>
    </row>
    <row r="49" spans="1:15" x14ac:dyDescent="0.3">
      <c r="A49" s="32" t="s">
        <v>44</v>
      </c>
      <c r="B49" s="33" t="s">
        <v>192</v>
      </c>
      <c r="C49" s="33" t="s">
        <v>160</v>
      </c>
      <c r="D49" s="33">
        <v>125</v>
      </c>
      <c r="E49" s="33">
        <v>20</v>
      </c>
      <c r="F49" s="33">
        <v>20</v>
      </c>
      <c r="G49" s="41" t="s">
        <v>251</v>
      </c>
      <c r="H49" s="33" t="s">
        <v>396</v>
      </c>
      <c r="I49" s="33"/>
      <c r="J49" s="33" t="s">
        <v>252</v>
      </c>
      <c r="K49" s="33" t="s">
        <v>253</v>
      </c>
      <c r="L49" s="36">
        <f>D49*E49*F49/2</f>
        <v>25000</v>
      </c>
      <c r="M49" s="33" t="s">
        <v>196</v>
      </c>
      <c r="N49" s="33">
        <f>0.288*L49^0.811</f>
        <v>1061.9934417184218</v>
      </c>
      <c r="O49" s="33">
        <f>N49*0.000000001</f>
        <v>1.0619934417184218E-6</v>
      </c>
    </row>
    <row r="50" spans="1:15" x14ac:dyDescent="0.3">
      <c r="A50" s="32" t="s">
        <v>45</v>
      </c>
      <c r="B50" s="33" t="s">
        <v>233</v>
      </c>
      <c r="C50" s="33" t="s">
        <v>163</v>
      </c>
      <c r="D50" s="33">
        <v>30</v>
      </c>
      <c r="E50" s="33"/>
      <c r="F50" s="33"/>
      <c r="G50" s="34" t="s">
        <v>254</v>
      </c>
      <c r="H50" s="33" t="s">
        <v>396</v>
      </c>
      <c r="I50" s="33"/>
      <c r="J50" s="33" t="s">
        <v>255</v>
      </c>
      <c r="K50" s="33" t="s">
        <v>256</v>
      </c>
      <c r="L50" s="36">
        <f>PI()/12*D50^3*0.7</f>
        <v>4948.0084294039234</v>
      </c>
      <c r="M50" s="33" t="s">
        <v>203</v>
      </c>
      <c r="N50" s="33">
        <f>0.216*L50^0.939</f>
        <v>636.09784709949588</v>
      </c>
      <c r="O50" s="33">
        <f>N50*0.000000001</f>
        <v>6.3609784709949594E-7</v>
      </c>
    </row>
    <row r="51" spans="1:15" ht="19.2" customHeight="1" x14ac:dyDescent="0.3">
      <c r="A51" s="33" t="s">
        <v>46</v>
      </c>
      <c r="B51" s="33" t="s">
        <v>192</v>
      </c>
      <c r="C51" s="33" t="s">
        <v>160</v>
      </c>
      <c r="D51" s="33">
        <v>25</v>
      </c>
      <c r="E51" s="33"/>
      <c r="F51" s="33">
        <v>20</v>
      </c>
      <c r="G51" s="34"/>
      <c r="H51" s="33" t="s">
        <v>396</v>
      </c>
      <c r="I51" s="33"/>
      <c r="J51" s="33" t="s">
        <v>216</v>
      </c>
      <c r="K51" s="33" t="s">
        <v>257</v>
      </c>
      <c r="L51" s="36">
        <f>PI()/4*F51^2*D51</f>
        <v>7853.981633974483</v>
      </c>
      <c r="M51" s="33" t="s">
        <v>196</v>
      </c>
      <c r="N51" s="33">
        <f>0.288*L51^0.811</f>
        <v>415.25070795564494</v>
      </c>
      <c r="O51" s="33">
        <f>N51*0.000000001</f>
        <v>4.1525070795564495E-7</v>
      </c>
    </row>
    <row r="52" spans="1:15" x14ac:dyDescent="0.3">
      <c r="A52" s="38" t="s">
        <v>47</v>
      </c>
      <c r="B52" s="33" t="s">
        <v>192</v>
      </c>
      <c r="C52" s="33" t="s">
        <v>160</v>
      </c>
      <c r="D52" s="33">
        <v>40</v>
      </c>
      <c r="E52" s="33"/>
      <c r="F52" s="33">
        <v>30</v>
      </c>
      <c r="G52" s="34" t="s">
        <v>258</v>
      </c>
      <c r="H52" s="33"/>
      <c r="I52" s="33"/>
      <c r="J52" s="33" t="s">
        <v>216</v>
      </c>
      <c r="K52" s="33" t="s">
        <v>257</v>
      </c>
      <c r="L52" s="36">
        <f>PI()/4*F52^2*D52</f>
        <v>28274.333882308136</v>
      </c>
      <c r="M52" s="33" t="s">
        <v>196</v>
      </c>
      <c r="N52" s="33">
        <f>0.288*L52^0.811</f>
        <v>1173.469239166948</v>
      </c>
      <c r="O52" s="33">
        <f>N52*0.000000001</f>
        <v>1.1734692391669481E-6</v>
      </c>
    </row>
    <row r="53" spans="1:15" x14ac:dyDescent="0.3">
      <c r="A53" s="33" t="s">
        <v>48</v>
      </c>
      <c r="B53" s="33" t="s">
        <v>192</v>
      </c>
      <c r="C53" s="33" t="s">
        <v>163</v>
      </c>
      <c r="D53" s="33">
        <v>85</v>
      </c>
      <c r="E53" s="33"/>
      <c r="F53" s="33">
        <v>10</v>
      </c>
      <c r="G53" s="33" t="s">
        <v>356</v>
      </c>
      <c r="H53" s="33" t="s">
        <v>410</v>
      </c>
      <c r="I53" s="33"/>
      <c r="J53" s="33" t="s">
        <v>219</v>
      </c>
      <c r="K53" s="33" t="s">
        <v>257</v>
      </c>
      <c r="L53" s="33">
        <f>PI()/4*F53^2*D53</f>
        <v>6675.8843888783103</v>
      </c>
      <c r="M53" s="33" t="s">
        <v>203</v>
      </c>
      <c r="N53" s="33">
        <f>0.216*L53^0.939</f>
        <v>842.68938047271058</v>
      </c>
      <c r="O53" s="33">
        <f>N53*0.000000001</f>
        <v>8.4268938047271068E-7</v>
      </c>
    </row>
    <row r="54" spans="1:15" x14ac:dyDescent="0.3">
      <c r="A54" s="32" t="s">
        <v>49</v>
      </c>
      <c r="B54" s="33" t="s">
        <v>259</v>
      </c>
      <c r="C54" s="33" t="s">
        <v>161</v>
      </c>
      <c r="D54" s="33">
        <v>20</v>
      </c>
      <c r="E54" s="33">
        <v>20</v>
      </c>
      <c r="F54" s="33">
        <v>13</v>
      </c>
      <c r="G54" s="34" t="s">
        <v>260</v>
      </c>
      <c r="H54" s="33" t="s">
        <v>396</v>
      </c>
      <c r="I54" s="33"/>
      <c r="J54" s="33" t="s">
        <v>236</v>
      </c>
      <c r="K54" s="33" t="s">
        <v>202</v>
      </c>
      <c r="L54" s="36">
        <f>PI()/6*F54*E54*D54</f>
        <v>2722.7136331111533</v>
      </c>
      <c r="M54" s="33" t="s">
        <v>379</v>
      </c>
      <c r="N54" s="33">
        <f>0.76*L54^0.819</f>
        <v>494.40198116863104</v>
      </c>
      <c r="O54" s="33">
        <f>N54*0.000000001</f>
        <v>4.944019811686311E-7</v>
      </c>
    </row>
    <row r="55" spans="1:15" x14ac:dyDescent="0.3">
      <c r="A55" s="33" t="s">
        <v>50</v>
      </c>
      <c r="B55" s="33" t="s">
        <v>192</v>
      </c>
      <c r="C55" s="33" t="s">
        <v>160</v>
      </c>
      <c r="D55" s="33">
        <v>40</v>
      </c>
      <c r="E55" s="33"/>
      <c r="F55" s="33">
        <v>12</v>
      </c>
      <c r="G55" s="34" t="s">
        <v>261</v>
      </c>
      <c r="H55" s="33" t="s">
        <v>396</v>
      </c>
      <c r="I55" s="33"/>
      <c r="J55" s="33" t="s">
        <v>194</v>
      </c>
      <c r="K55" s="33" t="s">
        <v>195</v>
      </c>
      <c r="L55" s="36">
        <f>PI()/4*F55^2*D55</f>
        <v>4523.8934211693022</v>
      </c>
      <c r="M55" s="33" t="s">
        <v>196</v>
      </c>
      <c r="N55" s="33">
        <f>0.288*L55^0.811</f>
        <v>265.46851204604411</v>
      </c>
      <c r="O55" s="33">
        <f>N55*0.000000001</f>
        <v>2.6546851204604414E-7</v>
      </c>
    </row>
    <row r="56" spans="1:15" x14ac:dyDescent="0.3">
      <c r="A56" s="33" t="s">
        <v>51</v>
      </c>
      <c r="B56" s="33" t="s">
        <v>192</v>
      </c>
      <c r="C56" s="33" t="s">
        <v>160</v>
      </c>
      <c r="D56" s="33">
        <v>125</v>
      </c>
      <c r="E56" s="33"/>
      <c r="F56" s="33">
        <v>35</v>
      </c>
      <c r="G56" s="34" t="s">
        <v>262</v>
      </c>
      <c r="H56" s="33" t="s">
        <v>396</v>
      </c>
      <c r="I56" s="33"/>
      <c r="J56" s="33" t="s">
        <v>194</v>
      </c>
      <c r="K56" s="33" t="s">
        <v>195</v>
      </c>
      <c r="L56" s="36">
        <f>PI()/4*F56^2*D56</f>
        <v>120264.09377023426</v>
      </c>
      <c r="M56" s="33" t="s">
        <v>373</v>
      </c>
      <c r="N56" s="33">
        <f>0.288*L56^0.811</f>
        <v>3796.4944561427073</v>
      </c>
      <c r="O56" s="33">
        <f>N56*0.000000001</f>
        <v>3.7964944561427075E-6</v>
      </c>
    </row>
    <row r="57" spans="1:15" x14ac:dyDescent="0.3">
      <c r="A57" s="33" t="s">
        <v>52</v>
      </c>
      <c r="B57" s="33" t="s">
        <v>192</v>
      </c>
      <c r="C57" s="33" t="s">
        <v>160</v>
      </c>
      <c r="D57" s="33">
        <v>150</v>
      </c>
      <c r="E57" s="33"/>
      <c r="F57" s="33">
        <v>22</v>
      </c>
      <c r="G57" s="33"/>
      <c r="H57" s="35" t="s">
        <v>408</v>
      </c>
      <c r="I57" s="33"/>
      <c r="J57" s="33" t="s">
        <v>194</v>
      </c>
      <c r="K57" s="33" t="s">
        <v>195</v>
      </c>
      <c r="L57" s="36">
        <f>PI()/4*F57^2*D57</f>
        <v>57019.90666265475</v>
      </c>
      <c r="M57" s="33" t="s">
        <v>374</v>
      </c>
      <c r="N57" s="33">
        <f>0.288*L57^0.811</f>
        <v>2072.6691385679328</v>
      </c>
      <c r="O57" s="33">
        <f>N57*0.000000001</f>
        <v>2.0726691385679328E-6</v>
      </c>
    </row>
    <row r="58" spans="1:15" x14ac:dyDescent="0.3">
      <c r="A58" s="32" t="s">
        <v>53</v>
      </c>
      <c r="B58" s="33" t="s">
        <v>263</v>
      </c>
      <c r="C58" s="33" t="s">
        <v>161</v>
      </c>
      <c r="D58" s="33">
        <v>7.5</v>
      </c>
      <c r="E58" s="33">
        <v>5</v>
      </c>
      <c r="F58" s="33">
        <v>4</v>
      </c>
      <c r="G58" s="34" t="s">
        <v>264</v>
      </c>
      <c r="H58" s="33" t="s">
        <v>396</v>
      </c>
      <c r="I58" s="33"/>
      <c r="J58" s="33" t="s">
        <v>236</v>
      </c>
      <c r="K58" s="33" t="s">
        <v>202</v>
      </c>
      <c r="L58" s="36">
        <f>PI()/6*F58*E58*D58</f>
        <v>78.539816339744817</v>
      </c>
      <c r="M58" s="33" t="s">
        <v>379</v>
      </c>
      <c r="N58" s="33">
        <f>0.76*L58^0.819</f>
        <v>27.095190271454761</v>
      </c>
      <c r="O58" s="33">
        <f>N58*0.000000001</f>
        <v>2.7095190271454763E-8</v>
      </c>
    </row>
    <row r="59" spans="1:15" x14ac:dyDescent="0.3">
      <c r="A59" s="32" t="s">
        <v>54</v>
      </c>
      <c r="B59" s="33" t="s">
        <v>263</v>
      </c>
      <c r="C59" s="33" t="s">
        <v>161</v>
      </c>
      <c r="D59" s="33">
        <v>25</v>
      </c>
      <c r="E59" s="33">
        <v>18</v>
      </c>
      <c r="F59" s="33">
        <v>11</v>
      </c>
      <c r="G59" s="34" t="s">
        <v>265</v>
      </c>
      <c r="H59" s="33" t="s">
        <v>396</v>
      </c>
      <c r="I59" s="33"/>
      <c r="J59" s="33" t="s">
        <v>236</v>
      </c>
      <c r="K59" s="33" t="s">
        <v>202</v>
      </c>
      <c r="L59" s="36">
        <f>PI()/6*F59*E59*D59</f>
        <v>2591.8139392115791</v>
      </c>
      <c r="M59" s="33" t="s">
        <v>379</v>
      </c>
      <c r="N59" s="33">
        <f>0.76*L59^0.819</f>
        <v>474.84855623408475</v>
      </c>
      <c r="O59" s="33">
        <f>N59*0.000000001</f>
        <v>4.748485562340848E-7</v>
      </c>
    </row>
    <row r="60" spans="1:15" x14ac:dyDescent="0.3">
      <c r="A60" s="32" t="s">
        <v>55</v>
      </c>
      <c r="B60" s="33" t="s">
        <v>263</v>
      </c>
      <c r="C60" s="33" t="s">
        <v>161</v>
      </c>
      <c r="D60" s="33">
        <v>45</v>
      </c>
      <c r="E60" s="33">
        <v>35</v>
      </c>
      <c r="F60" s="33">
        <v>23</v>
      </c>
      <c r="G60" s="34" t="s">
        <v>266</v>
      </c>
      <c r="H60" s="33" t="s">
        <v>396</v>
      </c>
      <c r="I60" s="33"/>
      <c r="J60" s="33" t="s">
        <v>236</v>
      </c>
      <c r="K60" s="33" t="s">
        <v>202</v>
      </c>
      <c r="L60" s="36">
        <f>PI()/6*F60*E60*D60</f>
        <v>18967.365646048373</v>
      </c>
      <c r="M60" s="33" t="s">
        <v>379</v>
      </c>
      <c r="N60" s="33">
        <f>0.76*L60^0.819</f>
        <v>2423.8254362285456</v>
      </c>
      <c r="O60" s="33">
        <f>N60*0.000000001</f>
        <v>2.4238254362285459E-6</v>
      </c>
    </row>
    <row r="61" spans="1:15" x14ac:dyDescent="0.3">
      <c r="A61" s="39" t="s">
        <v>56</v>
      </c>
      <c r="B61" s="42" t="s">
        <v>199</v>
      </c>
      <c r="C61" s="33" t="s">
        <v>161</v>
      </c>
      <c r="D61" s="33">
        <v>13</v>
      </c>
      <c r="E61" s="33"/>
      <c r="F61" s="33">
        <v>10</v>
      </c>
      <c r="G61" s="34" t="s">
        <v>267</v>
      </c>
      <c r="H61" s="33" t="s">
        <v>396</v>
      </c>
      <c r="I61" s="33"/>
      <c r="J61" s="33" t="s">
        <v>268</v>
      </c>
      <c r="K61" s="33" t="s">
        <v>269</v>
      </c>
      <c r="L61" s="36">
        <f>PI()/6*F61^2*D61</f>
        <v>680.67840827778844</v>
      </c>
      <c r="M61" s="33" t="s">
        <v>379</v>
      </c>
      <c r="N61" s="33">
        <f>0.76*L61^0.819</f>
        <v>158.85213986383459</v>
      </c>
      <c r="O61" s="33">
        <f>N61*0.000000001</f>
        <v>1.5885213986383461E-7</v>
      </c>
    </row>
    <row r="62" spans="1:15" x14ac:dyDescent="0.3">
      <c r="A62" s="38" t="s">
        <v>57</v>
      </c>
      <c r="B62" s="33" t="s">
        <v>192</v>
      </c>
      <c r="C62" s="33" t="s">
        <v>161</v>
      </c>
      <c r="D62" s="33"/>
      <c r="E62" s="33"/>
      <c r="F62" s="33"/>
      <c r="G62" s="34"/>
      <c r="H62" s="35" t="s">
        <v>417</v>
      </c>
      <c r="I62" s="33"/>
      <c r="J62" s="33" t="s">
        <v>212</v>
      </c>
      <c r="K62" s="33"/>
      <c r="L62" s="36">
        <v>1000</v>
      </c>
      <c r="M62" s="33" t="s">
        <v>379</v>
      </c>
      <c r="N62" s="33">
        <f>0.76*L62^0.819</f>
        <v>217.67752571289998</v>
      </c>
      <c r="O62" s="33">
        <f>N62*0.000000001</f>
        <v>2.1767752571289998E-7</v>
      </c>
    </row>
    <row r="63" spans="1:15" x14ac:dyDescent="0.3">
      <c r="A63" s="32" t="s">
        <v>58</v>
      </c>
      <c r="B63" s="33" t="s">
        <v>270</v>
      </c>
      <c r="C63" s="33" t="s">
        <v>161</v>
      </c>
      <c r="D63" s="33">
        <v>62</v>
      </c>
      <c r="E63" s="33">
        <v>50</v>
      </c>
      <c r="F63" s="33">
        <v>30</v>
      </c>
      <c r="G63" s="34" t="s">
        <v>271</v>
      </c>
      <c r="H63" s="33" t="s">
        <v>229</v>
      </c>
      <c r="I63" s="33"/>
      <c r="J63" s="33" t="s">
        <v>236</v>
      </c>
      <c r="K63" s="33" t="s">
        <v>202</v>
      </c>
      <c r="L63" s="36">
        <f>PI()/6*F63*E63*D63</f>
        <v>48694.686130641792</v>
      </c>
      <c r="M63" s="33" t="s">
        <v>379</v>
      </c>
      <c r="N63" s="33">
        <f>0.76*L63^0.819</f>
        <v>5246.3951617701778</v>
      </c>
      <c r="O63" s="33">
        <f>N63*0.000000001</f>
        <v>5.2463951617701783E-6</v>
      </c>
    </row>
    <row r="64" spans="1:15" x14ac:dyDescent="0.3">
      <c r="A64" s="32" t="s">
        <v>59</v>
      </c>
      <c r="B64" s="33" t="s">
        <v>270</v>
      </c>
      <c r="C64" s="33" t="s">
        <v>161</v>
      </c>
      <c r="D64" s="33">
        <v>45</v>
      </c>
      <c r="E64" s="33">
        <v>35</v>
      </c>
      <c r="F64" s="33">
        <v>23</v>
      </c>
      <c r="G64" s="34" t="s">
        <v>266</v>
      </c>
      <c r="H64" s="33" t="s">
        <v>229</v>
      </c>
      <c r="I64" s="33"/>
      <c r="J64" s="33" t="s">
        <v>236</v>
      </c>
      <c r="K64" s="33" t="s">
        <v>202</v>
      </c>
      <c r="L64" s="36">
        <f>PI()/6*F64*E64*D64</f>
        <v>18967.365646048373</v>
      </c>
      <c r="M64" s="33" t="s">
        <v>379</v>
      </c>
      <c r="N64" s="33">
        <f>0.76*L64^0.819</f>
        <v>2423.8254362285456</v>
      </c>
      <c r="O64" s="33">
        <f>N64*0.000000001</f>
        <v>2.4238254362285459E-6</v>
      </c>
    </row>
    <row r="65" spans="1:15" x14ac:dyDescent="0.3">
      <c r="A65" s="38" t="s">
        <v>60</v>
      </c>
      <c r="B65" s="33" t="s">
        <v>233</v>
      </c>
      <c r="C65" s="33" t="s">
        <v>161</v>
      </c>
      <c r="D65" s="33"/>
      <c r="E65" s="33"/>
      <c r="F65" s="33"/>
      <c r="G65" s="34"/>
      <c r="H65" s="35" t="s">
        <v>417</v>
      </c>
      <c r="I65" s="33"/>
      <c r="J65" s="33" t="s">
        <v>212</v>
      </c>
      <c r="K65" s="33" t="s">
        <v>202</v>
      </c>
      <c r="L65" s="37">
        <v>30000</v>
      </c>
      <c r="M65" s="33" t="s">
        <v>379</v>
      </c>
      <c r="N65" s="33">
        <f>0.76*L65^0.819</f>
        <v>3528.3844538378798</v>
      </c>
      <c r="O65" s="33">
        <f>N65*0.000000001</f>
        <v>3.5283844538378801E-6</v>
      </c>
    </row>
    <row r="66" spans="1:15" x14ac:dyDescent="0.3">
      <c r="A66" s="38" t="s">
        <v>61</v>
      </c>
      <c r="B66" s="33" t="s">
        <v>192</v>
      </c>
      <c r="C66" s="33" t="s">
        <v>161</v>
      </c>
      <c r="D66" s="33"/>
      <c r="E66" s="33"/>
      <c r="F66" s="33"/>
      <c r="G66" s="34"/>
      <c r="H66" s="35" t="s">
        <v>417</v>
      </c>
      <c r="I66" s="33"/>
      <c r="J66" s="33" t="s">
        <v>212</v>
      </c>
      <c r="K66" s="33" t="s">
        <v>202</v>
      </c>
      <c r="L66" s="37">
        <v>30000</v>
      </c>
      <c r="M66" s="33" t="s">
        <v>379</v>
      </c>
      <c r="N66" s="33">
        <f>0.76*L66^0.819</f>
        <v>3528.3844538378798</v>
      </c>
      <c r="O66" s="33">
        <f>N66*0.000000001</f>
        <v>3.5283844538378801E-6</v>
      </c>
    </row>
    <row r="67" spans="1:15" x14ac:dyDescent="0.3">
      <c r="A67" s="33" t="s">
        <v>62</v>
      </c>
      <c r="B67" s="33" t="s">
        <v>233</v>
      </c>
      <c r="C67" s="33" t="s">
        <v>161</v>
      </c>
      <c r="D67" s="33">
        <v>85</v>
      </c>
      <c r="E67" s="33"/>
      <c r="F67" s="33">
        <v>25</v>
      </c>
      <c r="G67" s="34" t="s">
        <v>272</v>
      </c>
      <c r="H67" s="33" t="s">
        <v>396</v>
      </c>
      <c r="I67" s="33"/>
      <c r="J67" s="33" t="s">
        <v>273</v>
      </c>
      <c r="K67" s="33" t="s">
        <v>274</v>
      </c>
      <c r="L67" s="36">
        <f>PI()/12*F67^2*D67</f>
        <v>13908.092476829814</v>
      </c>
      <c r="M67" s="33" t="s">
        <v>379</v>
      </c>
      <c r="N67" s="33">
        <f>0.76*L67^0.819</f>
        <v>1879.9648612638296</v>
      </c>
      <c r="O67" s="33">
        <f>N67*0.000000001</f>
        <v>1.8799648612638297E-6</v>
      </c>
    </row>
    <row r="68" spans="1:15" x14ac:dyDescent="0.3">
      <c r="A68" s="33" t="s">
        <v>63</v>
      </c>
      <c r="B68" s="33" t="s">
        <v>192</v>
      </c>
      <c r="C68" s="33" t="s">
        <v>163</v>
      </c>
      <c r="D68" s="33"/>
      <c r="E68" s="33"/>
      <c r="F68" s="33">
        <v>50</v>
      </c>
      <c r="G68" s="33" t="s">
        <v>368</v>
      </c>
      <c r="H68" s="33" t="s">
        <v>410</v>
      </c>
      <c r="I68" s="33"/>
      <c r="J68" s="33" t="s">
        <v>230</v>
      </c>
      <c r="K68" s="33" t="s">
        <v>231</v>
      </c>
      <c r="L68" s="33">
        <f>PI()/6*F68^3</f>
        <v>65449.846949787352</v>
      </c>
      <c r="M68" s="33" t="s">
        <v>203</v>
      </c>
      <c r="N68" s="33">
        <f>0.216*L68^0.939</f>
        <v>7187.73338978416</v>
      </c>
      <c r="O68" s="33">
        <f>N68*0.000000001</f>
        <v>7.1877333897841608E-6</v>
      </c>
    </row>
    <row r="69" spans="1:15" x14ac:dyDescent="0.3">
      <c r="A69" s="32" t="s">
        <v>64</v>
      </c>
      <c r="B69" s="33" t="s">
        <v>192</v>
      </c>
      <c r="C69" s="33" t="s">
        <v>161</v>
      </c>
      <c r="D69" s="33">
        <v>9</v>
      </c>
      <c r="E69" s="33"/>
      <c r="F69" s="33">
        <v>8</v>
      </c>
      <c r="G69" s="34" t="s">
        <v>275</v>
      </c>
      <c r="H69" s="35" t="s">
        <v>417</v>
      </c>
      <c r="I69" s="33"/>
      <c r="J69" s="33" t="s">
        <v>212</v>
      </c>
      <c r="K69" s="33" t="s">
        <v>274</v>
      </c>
      <c r="L69" s="36">
        <v>234</v>
      </c>
      <c r="M69" s="33" t="s">
        <v>379</v>
      </c>
      <c r="N69" s="33">
        <f>0.76*L69^0.819</f>
        <v>66.252364034956145</v>
      </c>
      <c r="O69" s="33">
        <f>N69*0.000000001</f>
        <v>6.625236403495615E-8</v>
      </c>
    </row>
    <row r="70" spans="1:15" x14ac:dyDescent="0.3">
      <c r="A70" s="38" t="s">
        <v>65</v>
      </c>
      <c r="B70" s="33" t="s">
        <v>199</v>
      </c>
      <c r="C70" s="33" t="s">
        <v>161</v>
      </c>
      <c r="D70" s="33"/>
      <c r="E70" s="33"/>
      <c r="F70" s="33"/>
      <c r="G70" s="34"/>
      <c r="H70" s="35" t="s">
        <v>417</v>
      </c>
      <c r="I70" s="33"/>
      <c r="J70" s="33" t="s">
        <v>212</v>
      </c>
      <c r="K70" s="33"/>
      <c r="L70" s="36">
        <v>234</v>
      </c>
      <c r="M70" s="33" t="s">
        <v>379</v>
      </c>
      <c r="N70" s="33">
        <f>0.76*L70^0.819</f>
        <v>66.252364034956145</v>
      </c>
      <c r="O70" s="33">
        <f>N70*0.000000001</f>
        <v>6.625236403495615E-8</v>
      </c>
    </row>
    <row r="71" spans="1:15" x14ac:dyDescent="0.3">
      <c r="A71" s="32" t="s">
        <v>66</v>
      </c>
      <c r="B71" s="33" t="s">
        <v>199</v>
      </c>
      <c r="C71" s="33" t="s">
        <v>161</v>
      </c>
      <c r="D71" s="36">
        <v>19.184615384615384</v>
      </c>
      <c r="E71" s="36">
        <v>14.892307692307693</v>
      </c>
      <c r="F71" s="36">
        <v>10.584615384615384</v>
      </c>
      <c r="G71" s="34" t="s">
        <v>276</v>
      </c>
      <c r="H71" s="35" t="s">
        <v>417</v>
      </c>
      <c r="I71" s="33"/>
      <c r="J71" s="33" t="s">
        <v>212</v>
      </c>
      <c r="K71" s="33" t="s">
        <v>274</v>
      </c>
      <c r="L71" s="36">
        <v>1670.1666666666667</v>
      </c>
      <c r="M71" s="33" t="s">
        <v>379</v>
      </c>
      <c r="N71" s="33">
        <f>0.76*L71^0.819</f>
        <v>331.3247493565396</v>
      </c>
      <c r="O71" s="33">
        <f>N71*0.000000001</f>
        <v>3.3132474935653962E-7</v>
      </c>
    </row>
    <row r="72" spans="1:15" x14ac:dyDescent="0.3">
      <c r="A72" s="32" t="s">
        <v>67</v>
      </c>
      <c r="B72" s="33" t="s">
        <v>199</v>
      </c>
      <c r="C72" s="33" t="s">
        <v>161</v>
      </c>
      <c r="D72" s="33"/>
      <c r="E72" s="33"/>
      <c r="F72" s="33">
        <v>20</v>
      </c>
      <c r="G72" s="34" t="s">
        <v>277</v>
      </c>
      <c r="H72" s="33" t="s">
        <v>396</v>
      </c>
      <c r="I72" s="33"/>
      <c r="J72" s="33" t="s">
        <v>230</v>
      </c>
      <c r="K72" s="33" t="s">
        <v>231</v>
      </c>
      <c r="L72" s="36">
        <f>PI()/6*F72^3</f>
        <v>4188.7902047863909</v>
      </c>
      <c r="M72" s="33" t="s">
        <v>379</v>
      </c>
      <c r="N72" s="33">
        <f>0.76*L72^0.819</f>
        <v>703.56489740614597</v>
      </c>
      <c r="O72" s="33">
        <f>N72*0.000000001</f>
        <v>7.0356489740614601E-7</v>
      </c>
    </row>
    <row r="73" spans="1:15" x14ac:dyDescent="0.3">
      <c r="A73" s="33" t="s">
        <v>68</v>
      </c>
      <c r="B73" s="33" t="s">
        <v>192</v>
      </c>
      <c r="C73" s="33" t="s">
        <v>161</v>
      </c>
      <c r="D73" s="33">
        <v>27</v>
      </c>
      <c r="E73" s="33">
        <v>22</v>
      </c>
      <c r="F73" s="33">
        <v>22</v>
      </c>
      <c r="G73" s="34" t="s">
        <v>278</v>
      </c>
      <c r="H73" s="33" t="s">
        <v>400</v>
      </c>
      <c r="I73" s="33"/>
      <c r="J73" s="33" t="s">
        <v>236</v>
      </c>
      <c r="K73" s="33" t="s">
        <v>202</v>
      </c>
      <c r="L73" s="36">
        <f>PI()/6*F73*E73*D73</f>
        <v>6842.3887995185687</v>
      </c>
      <c r="M73" s="33" t="s">
        <v>379</v>
      </c>
      <c r="N73" s="33">
        <f>0.76*L73^0.819</f>
        <v>1051.595545972209</v>
      </c>
      <c r="O73" s="33">
        <f>N73*0.000000001</f>
        <v>1.051595545972209E-6</v>
      </c>
    </row>
    <row r="74" spans="1:15" x14ac:dyDescent="0.3">
      <c r="A74" s="32" t="s">
        <v>69</v>
      </c>
      <c r="B74" s="33" t="s">
        <v>233</v>
      </c>
      <c r="C74" s="33" t="s">
        <v>161</v>
      </c>
      <c r="D74" s="33">
        <v>24</v>
      </c>
      <c r="E74" s="33">
        <v>12</v>
      </c>
      <c r="F74" s="33">
        <v>16</v>
      </c>
      <c r="G74" s="34" t="s">
        <v>279</v>
      </c>
      <c r="H74" s="33" t="s">
        <v>396</v>
      </c>
      <c r="I74" s="33"/>
      <c r="J74" s="33" t="s">
        <v>280</v>
      </c>
      <c r="K74" s="33" t="s">
        <v>281</v>
      </c>
      <c r="L74" s="36">
        <f>(PI()/24*F74^2*D74)+(PI()/6*F74*E74*D74)</f>
        <v>3216.9908772759482</v>
      </c>
      <c r="M74" s="33" t="s">
        <v>379</v>
      </c>
      <c r="N74" s="33">
        <f>0.76*L74^0.819</f>
        <v>566.78063378281081</v>
      </c>
      <c r="O74" s="33">
        <f>N74*0.000000001</f>
        <v>5.6678063378281087E-7</v>
      </c>
    </row>
    <row r="75" spans="1:15" x14ac:dyDescent="0.3">
      <c r="A75" s="33" t="s">
        <v>70</v>
      </c>
      <c r="B75" s="33" t="s">
        <v>192</v>
      </c>
      <c r="C75" s="33" t="s">
        <v>160</v>
      </c>
      <c r="D75" s="33">
        <v>5</v>
      </c>
      <c r="E75" s="33"/>
      <c r="F75" s="33">
        <v>2</v>
      </c>
      <c r="G75" s="34"/>
      <c r="H75" s="33" t="s">
        <v>229</v>
      </c>
      <c r="I75" s="33"/>
      <c r="J75" s="33" t="s">
        <v>216</v>
      </c>
      <c r="K75" s="33" t="s">
        <v>257</v>
      </c>
      <c r="L75" s="36">
        <f>PI()/4*F75^2*D75</f>
        <v>15.707963267948966</v>
      </c>
      <c r="M75" s="33" t="s">
        <v>375</v>
      </c>
      <c r="N75" s="33">
        <f>0.288*L75^0.811</f>
        <v>2.6881017774041989</v>
      </c>
      <c r="O75" s="33">
        <f>N75*0.000000001</f>
        <v>2.6881017774041992E-9</v>
      </c>
    </row>
    <row r="76" spans="1:15" x14ac:dyDescent="0.3">
      <c r="A76" s="33" t="s">
        <v>71</v>
      </c>
      <c r="B76" s="33" t="s">
        <v>192</v>
      </c>
      <c r="C76" s="33" t="s">
        <v>160</v>
      </c>
      <c r="D76" s="33">
        <v>25</v>
      </c>
      <c r="E76" s="33"/>
      <c r="F76" s="33">
        <v>5</v>
      </c>
      <c r="G76" s="34"/>
      <c r="H76" s="33" t="s">
        <v>229</v>
      </c>
      <c r="I76" s="33"/>
      <c r="J76" s="33" t="s">
        <v>216</v>
      </c>
      <c r="K76" s="33" t="s">
        <v>257</v>
      </c>
      <c r="L76" s="36">
        <f>PI()/4*F76^2*D76</f>
        <v>490.87385212340519</v>
      </c>
      <c r="M76" s="33" t="s">
        <v>376</v>
      </c>
      <c r="N76" s="33">
        <f>0.288*L76^0.811</f>
        <v>43.829758287637546</v>
      </c>
      <c r="O76" s="33">
        <f>N76*0.000000001</f>
        <v>4.3829758287637551E-8</v>
      </c>
    </row>
    <row r="77" spans="1:15" x14ac:dyDescent="0.3">
      <c r="A77" s="33" t="s">
        <v>72</v>
      </c>
      <c r="B77" s="33" t="s">
        <v>192</v>
      </c>
      <c r="C77" s="33" t="s">
        <v>160</v>
      </c>
      <c r="D77" s="33">
        <v>75</v>
      </c>
      <c r="E77" s="33"/>
      <c r="F77" s="33">
        <v>5</v>
      </c>
      <c r="G77" s="34"/>
      <c r="H77" s="33" t="s">
        <v>229</v>
      </c>
      <c r="I77" s="33"/>
      <c r="J77" s="33" t="s">
        <v>216</v>
      </c>
      <c r="K77" s="33" t="s">
        <v>257</v>
      </c>
      <c r="L77" s="33">
        <f>PI()/4*F77^2*D77</f>
        <v>1472.6215563702156</v>
      </c>
      <c r="M77" s="33" t="s">
        <v>377</v>
      </c>
      <c r="N77" s="33">
        <f>0.288*L77^0.811</f>
        <v>106.83521127289012</v>
      </c>
      <c r="O77" s="33">
        <f>N77*0.000000001</f>
        <v>1.0683521127289013E-7</v>
      </c>
    </row>
    <row r="78" spans="1:15" x14ac:dyDescent="0.3">
      <c r="A78" s="33" t="s">
        <v>73</v>
      </c>
      <c r="B78" s="33" t="s">
        <v>192</v>
      </c>
      <c r="C78" s="33" t="s">
        <v>160</v>
      </c>
      <c r="D78" s="33">
        <v>75</v>
      </c>
      <c r="E78" s="33"/>
      <c r="F78" s="33">
        <v>20</v>
      </c>
      <c r="G78" s="34"/>
      <c r="H78" s="33" t="s">
        <v>229</v>
      </c>
      <c r="I78" s="33"/>
      <c r="J78" s="33" t="s">
        <v>216</v>
      </c>
      <c r="K78" s="33" t="s">
        <v>257</v>
      </c>
      <c r="L78" s="36">
        <f>PI()/4*F78^2*D78</f>
        <v>23561.944901923449</v>
      </c>
      <c r="M78" s="33" t="s">
        <v>378</v>
      </c>
      <c r="N78" s="33">
        <f>0.288*L78^0.811</f>
        <v>1012.1752628549515</v>
      </c>
      <c r="O78" s="33">
        <f>N78*0.000000001</f>
        <v>1.0121752628549515E-6</v>
      </c>
    </row>
    <row r="79" spans="1:15" x14ac:dyDescent="0.3">
      <c r="A79" s="33" t="s">
        <v>74</v>
      </c>
      <c r="B79" s="33" t="s">
        <v>192</v>
      </c>
      <c r="C79" s="33" t="s">
        <v>160</v>
      </c>
      <c r="D79" s="33">
        <v>55</v>
      </c>
      <c r="E79" s="33"/>
      <c r="F79" s="33">
        <v>40</v>
      </c>
      <c r="G79" s="34"/>
      <c r="H79" s="35" t="s">
        <v>426</v>
      </c>
      <c r="I79" s="33"/>
      <c r="J79" s="33" t="s">
        <v>194</v>
      </c>
      <c r="K79" s="33" t="s">
        <v>195</v>
      </c>
      <c r="L79" s="36">
        <f>PI()/4*F79^2*D79</f>
        <v>69115.038378975456</v>
      </c>
      <c r="M79" s="33" t="s">
        <v>196</v>
      </c>
      <c r="N79" s="33">
        <f>0.288*L79^0.811</f>
        <v>2422.6229589026416</v>
      </c>
      <c r="O79" s="33">
        <f>N79*0.000000001</f>
        <v>2.4226229589026419E-6</v>
      </c>
    </row>
    <row r="80" spans="1:15" x14ac:dyDescent="0.3">
      <c r="A80" s="33" t="s">
        <v>75</v>
      </c>
      <c r="B80" s="33" t="s">
        <v>192</v>
      </c>
      <c r="C80" s="33" t="s">
        <v>160</v>
      </c>
      <c r="D80" s="33">
        <v>15</v>
      </c>
      <c r="E80" s="33"/>
      <c r="F80" s="33">
        <v>1.75</v>
      </c>
      <c r="G80" s="34"/>
      <c r="H80" s="33" t="s">
        <v>396</v>
      </c>
      <c r="I80" s="33"/>
      <c r="J80" s="33" t="s">
        <v>268</v>
      </c>
      <c r="K80" s="33" t="s">
        <v>269</v>
      </c>
      <c r="L80" s="36">
        <f>PI()/6*F80^2*D80</f>
        <v>24.052818754046854</v>
      </c>
      <c r="M80" s="33" t="s">
        <v>196</v>
      </c>
      <c r="N80" s="33">
        <f>0.288*L80^0.811</f>
        <v>3.7976776309676974</v>
      </c>
      <c r="O80" s="33">
        <f>N80*0.000000001</f>
        <v>3.7976776309676976E-9</v>
      </c>
    </row>
    <row r="81" spans="1:15" x14ac:dyDescent="0.3">
      <c r="A81" s="33" t="s">
        <v>76</v>
      </c>
      <c r="B81" s="33" t="s">
        <v>192</v>
      </c>
      <c r="C81" s="33" t="s">
        <v>160</v>
      </c>
      <c r="D81" s="33">
        <v>78</v>
      </c>
      <c r="E81" s="33"/>
      <c r="F81" s="33">
        <v>5</v>
      </c>
      <c r="G81" s="34" t="s">
        <v>282</v>
      </c>
      <c r="H81" s="33" t="s">
        <v>396</v>
      </c>
      <c r="I81" s="33"/>
      <c r="J81" s="33" t="s">
        <v>194</v>
      </c>
      <c r="K81" s="33" t="s">
        <v>195</v>
      </c>
      <c r="L81" s="36">
        <f>PI()/4*F81^2*D81</f>
        <v>1531.5264186250242</v>
      </c>
      <c r="M81" s="33" t="s">
        <v>196</v>
      </c>
      <c r="N81" s="33">
        <f>0.288*L81^0.811</f>
        <v>110.28804830389537</v>
      </c>
      <c r="O81" s="33">
        <f>N81*0.000000001</f>
        <v>1.1028804830389537E-7</v>
      </c>
    </row>
    <row r="82" spans="1:15" x14ac:dyDescent="0.3">
      <c r="A82" s="33" t="s">
        <v>77</v>
      </c>
      <c r="B82" s="33" t="s">
        <v>192</v>
      </c>
      <c r="C82" s="33" t="s">
        <v>160</v>
      </c>
      <c r="D82" s="33">
        <v>22</v>
      </c>
      <c r="E82" s="33"/>
      <c r="F82" s="33">
        <v>3</v>
      </c>
      <c r="G82" s="34" t="s">
        <v>283</v>
      </c>
      <c r="H82" s="33" t="s">
        <v>396</v>
      </c>
      <c r="I82" s="33"/>
      <c r="J82" s="33" t="s">
        <v>194</v>
      </c>
      <c r="K82" s="33" t="s">
        <v>195</v>
      </c>
      <c r="L82" s="36">
        <f>PI()/4*F82^2*D82</f>
        <v>155.50883635269477</v>
      </c>
      <c r="M82" s="33" t="s">
        <v>196</v>
      </c>
      <c r="N82" s="33">
        <f>0.288*L82^0.811</f>
        <v>17.254637943043601</v>
      </c>
      <c r="O82" s="33">
        <f>N82*0.000000001</f>
        <v>1.7254637943043604E-8</v>
      </c>
    </row>
    <row r="83" spans="1:15" x14ac:dyDescent="0.3">
      <c r="A83" s="32" t="s">
        <v>78</v>
      </c>
      <c r="B83" s="33" t="s">
        <v>233</v>
      </c>
      <c r="C83" s="33" t="s">
        <v>163</v>
      </c>
      <c r="D83" s="33">
        <v>10</v>
      </c>
      <c r="E83" s="33"/>
      <c r="F83" s="33">
        <v>5</v>
      </c>
      <c r="G83" s="34" t="s">
        <v>284</v>
      </c>
      <c r="H83" s="33" t="s">
        <v>396</v>
      </c>
      <c r="I83" s="33"/>
      <c r="J83" s="33" t="s">
        <v>285</v>
      </c>
      <c r="K83" s="33" t="s">
        <v>286</v>
      </c>
      <c r="L83" s="36">
        <f>PI()/12*F83^2*D83</f>
        <v>65.449846949787357</v>
      </c>
      <c r="M83" s="33" t="s">
        <v>203</v>
      </c>
      <c r="N83" s="33">
        <f>0.216*L83^0.939</f>
        <v>10.954484866261284</v>
      </c>
      <c r="O83" s="33">
        <f>N83*0.000000001</f>
        <v>1.0954484866261284E-8</v>
      </c>
    </row>
    <row r="84" spans="1:15" x14ac:dyDescent="0.3">
      <c r="A84" s="33" t="s">
        <v>79</v>
      </c>
      <c r="B84" s="33" t="s">
        <v>192</v>
      </c>
      <c r="C84" s="33" t="s">
        <v>160</v>
      </c>
      <c r="D84" s="33">
        <v>40</v>
      </c>
      <c r="E84" s="33">
        <v>40</v>
      </c>
      <c r="F84" s="33">
        <v>30</v>
      </c>
      <c r="G84" s="34"/>
      <c r="H84" s="33" t="s">
        <v>396</v>
      </c>
      <c r="I84" s="33"/>
      <c r="J84" s="33" t="s">
        <v>252</v>
      </c>
      <c r="K84" s="33" t="s">
        <v>253</v>
      </c>
      <c r="L84" s="36">
        <f>D84*E84*F84/2</f>
        <v>24000</v>
      </c>
      <c r="M84" s="33" t="s">
        <v>196</v>
      </c>
      <c r="N84" s="33">
        <f>0.288*L84^0.811</f>
        <v>1027.4100385559534</v>
      </c>
      <c r="O84" s="33">
        <f>N84*0.000000001</f>
        <v>1.0274100385559536E-6</v>
      </c>
    </row>
    <row r="85" spans="1:15" x14ac:dyDescent="0.3">
      <c r="A85" s="33" t="s">
        <v>80</v>
      </c>
      <c r="B85" s="33" t="s">
        <v>192</v>
      </c>
      <c r="C85" s="33" t="s">
        <v>160</v>
      </c>
      <c r="D85" s="33">
        <v>40</v>
      </c>
      <c r="E85" s="33">
        <v>40</v>
      </c>
      <c r="F85" s="33">
        <v>30</v>
      </c>
      <c r="G85" s="34"/>
      <c r="H85" s="33" t="s">
        <v>396</v>
      </c>
      <c r="I85" s="33"/>
      <c r="J85" s="33" t="s">
        <v>252</v>
      </c>
      <c r="K85" s="33" t="s">
        <v>287</v>
      </c>
      <c r="L85" s="36">
        <f>D85*E85*F85/2</f>
        <v>24000</v>
      </c>
      <c r="M85" s="33" t="s">
        <v>196</v>
      </c>
      <c r="N85" s="33">
        <f>0.288*L85^0.811</f>
        <v>1027.4100385559534</v>
      </c>
      <c r="O85" s="33">
        <f>N85*0.000000001</f>
        <v>1.0274100385559536E-6</v>
      </c>
    </row>
    <row r="86" spans="1:15" ht="17.399999999999999" customHeight="1" x14ac:dyDescent="0.3">
      <c r="A86" s="38" t="s">
        <v>81</v>
      </c>
      <c r="B86" s="33" t="s">
        <v>192</v>
      </c>
      <c r="C86" s="33" t="s">
        <v>160</v>
      </c>
      <c r="D86" s="33">
        <v>20.5</v>
      </c>
      <c r="E86" s="33"/>
      <c r="F86" s="33">
        <v>19.5</v>
      </c>
      <c r="G86" s="34" t="s">
        <v>288</v>
      </c>
      <c r="H86" s="33" t="s">
        <v>404</v>
      </c>
      <c r="I86" s="33"/>
      <c r="J86" s="33" t="s">
        <v>216</v>
      </c>
      <c r="K86" s="33" t="s">
        <v>257</v>
      </c>
      <c r="L86" s="36">
        <f>PI()/4*F86^2*D86</f>
        <v>6122.2768584535334</v>
      </c>
      <c r="M86" s="33" t="s">
        <v>203</v>
      </c>
      <c r="N86" s="33">
        <f>0.288*L86^0.811</f>
        <v>339.29612716245975</v>
      </c>
      <c r="O86" s="33">
        <f>N86*0.000000001</f>
        <v>3.3929612716245976E-7</v>
      </c>
    </row>
    <row r="87" spans="1:15" x14ac:dyDescent="0.3">
      <c r="A87" s="33" t="s">
        <v>82</v>
      </c>
      <c r="B87" s="33" t="s">
        <v>192</v>
      </c>
      <c r="C87" s="33" t="s">
        <v>160</v>
      </c>
      <c r="D87" s="33">
        <v>40</v>
      </c>
      <c r="E87" s="33"/>
      <c r="F87" s="33">
        <v>65</v>
      </c>
      <c r="G87" s="34" t="s">
        <v>289</v>
      </c>
      <c r="H87" s="33" t="s">
        <v>400</v>
      </c>
      <c r="I87" s="33"/>
      <c r="J87" s="33" t="s">
        <v>216</v>
      </c>
      <c r="K87" s="33" t="s">
        <v>257</v>
      </c>
      <c r="L87" s="33">
        <f>PI()/4*F87^2*D87</f>
        <v>132732.28961416875</v>
      </c>
      <c r="M87" s="33" t="s">
        <v>196</v>
      </c>
      <c r="N87" s="33">
        <f>0.288*L87^0.811</f>
        <v>4112.6949605332939</v>
      </c>
      <c r="O87" s="33">
        <f>N87*0.000000001</f>
        <v>4.1126949605332944E-6</v>
      </c>
    </row>
    <row r="88" spans="1:15" x14ac:dyDescent="0.3">
      <c r="A88" s="32" t="s">
        <v>83</v>
      </c>
      <c r="B88" s="33" t="s">
        <v>192</v>
      </c>
      <c r="C88" s="33" t="s">
        <v>163</v>
      </c>
      <c r="D88" s="33">
        <v>2</v>
      </c>
      <c r="E88" s="33">
        <v>1</v>
      </c>
      <c r="F88" s="33">
        <v>1</v>
      </c>
      <c r="G88" s="34" t="s">
        <v>290</v>
      </c>
      <c r="H88" s="33" t="s">
        <v>396</v>
      </c>
      <c r="I88" s="33"/>
      <c r="J88" s="33" t="s">
        <v>291</v>
      </c>
      <c r="K88" s="33" t="s">
        <v>269</v>
      </c>
      <c r="L88" s="36">
        <f>PI()/6*F88^2*D88</f>
        <v>1.0471975511965976</v>
      </c>
      <c r="M88" s="33" t="s">
        <v>203</v>
      </c>
      <c r="N88" s="33">
        <f>0.216*L88^0.939</f>
        <v>0.22555924042762146</v>
      </c>
      <c r="O88" s="33">
        <f>N88*0.000000001</f>
        <v>2.2555924042762148E-10</v>
      </c>
    </row>
    <row r="89" spans="1:15" x14ac:dyDescent="0.3">
      <c r="A89" s="38" t="s">
        <v>84</v>
      </c>
      <c r="B89" s="33" t="s">
        <v>192</v>
      </c>
      <c r="C89" s="33" t="s">
        <v>160</v>
      </c>
      <c r="D89" s="33">
        <v>36</v>
      </c>
      <c r="E89" s="33"/>
      <c r="F89" s="34" t="s">
        <v>292</v>
      </c>
      <c r="G89" s="34"/>
      <c r="H89" s="35" t="s">
        <v>428</v>
      </c>
      <c r="I89" s="33"/>
      <c r="J89" s="33" t="s">
        <v>194</v>
      </c>
      <c r="K89" s="33" t="s">
        <v>195</v>
      </c>
      <c r="L89" s="36">
        <f>PI()/4*F89^2*D89</f>
        <v>254.46900494077323</v>
      </c>
      <c r="M89" s="33" t="s">
        <v>196</v>
      </c>
      <c r="N89" s="33">
        <f>0.288*L89^0.811</f>
        <v>25.725414723705871</v>
      </c>
      <c r="O89" s="33">
        <f>N89*0.000000001</f>
        <v>2.5725414723705873E-8</v>
      </c>
    </row>
    <row r="90" spans="1:15" x14ac:dyDescent="0.3">
      <c r="A90" s="33" t="s">
        <v>85</v>
      </c>
      <c r="B90" s="33" t="s">
        <v>192</v>
      </c>
      <c r="C90" s="33" t="s">
        <v>163</v>
      </c>
      <c r="D90" s="33">
        <v>90</v>
      </c>
      <c r="E90" s="33"/>
      <c r="F90" s="33">
        <v>2.5</v>
      </c>
      <c r="G90" s="34" t="s">
        <v>293</v>
      </c>
      <c r="H90" s="33" t="s">
        <v>396</v>
      </c>
      <c r="I90" s="33"/>
      <c r="J90" s="33" t="s">
        <v>273</v>
      </c>
      <c r="K90" s="33" t="s">
        <v>274</v>
      </c>
      <c r="L90" s="36">
        <f>PI()/12*F90^2*D90</f>
        <v>147.26215563702155</v>
      </c>
      <c r="M90" s="33" t="s">
        <v>203</v>
      </c>
      <c r="N90" s="33">
        <f>0.216*L90^0.939</f>
        <v>23.458019567830814</v>
      </c>
      <c r="O90" s="33">
        <f>N90*0.000000001</f>
        <v>2.3458019567830814E-8</v>
      </c>
    </row>
    <row r="91" spans="1:15" x14ac:dyDescent="0.3">
      <c r="A91" s="33" t="s">
        <v>86</v>
      </c>
      <c r="B91" s="33" t="s">
        <v>233</v>
      </c>
      <c r="C91" s="33" t="s">
        <v>162</v>
      </c>
      <c r="D91" s="33">
        <v>60</v>
      </c>
      <c r="E91" s="33">
        <v>40</v>
      </c>
      <c r="F91" s="33">
        <v>50</v>
      </c>
      <c r="G91" s="34"/>
      <c r="H91" s="35" t="s">
        <v>407</v>
      </c>
      <c r="I91" s="33"/>
      <c r="J91" s="33" t="s">
        <v>230</v>
      </c>
      <c r="K91" s="33" t="s">
        <v>231</v>
      </c>
      <c r="L91" s="36">
        <f>PI()/6*F91^3</f>
        <v>65449.846949787352</v>
      </c>
      <c r="M91" s="33" t="s">
        <v>381</v>
      </c>
      <c r="N91" s="43">
        <f>L91*0.14</f>
        <v>9162.9785729702307</v>
      </c>
      <c r="O91" s="33">
        <f>N91*0.000000001</f>
        <v>9.1629785729702313E-6</v>
      </c>
    </row>
    <row r="92" spans="1:15" x14ac:dyDescent="0.3">
      <c r="A92" s="44" t="s">
        <v>87</v>
      </c>
      <c r="B92" s="33" t="s">
        <v>192</v>
      </c>
      <c r="C92" s="33" t="s">
        <v>160</v>
      </c>
      <c r="D92" s="33">
        <v>35</v>
      </c>
      <c r="E92" s="33">
        <v>10</v>
      </c>
      <c r="F92" s="33">
        <v>10</v>
      </c>
      <c r="G92" s="34" t="s">
        <v>294</v>
      </c>
      <c r="H92" s="33" t="s">
        <v>396</v>
      </c>
      <c r="I92" s="33"/>
      <c r="J92" s="33" t="s">
        <v>295</v>
      </c>
      <c r="K92" s="33" t="s">
        <v>296</v>
      </c>
      <c r="L92" s="36">
        <f>D92*E92*F92*0.6</f>
        <v>2100</v>
      </c>
      <c r="M92" s="33" t="s">
        <v>196</v>
      </c>
      <c r="N92" s="33">
        <f>0.288*L92^0.811</f>
        <v>142.46636246745058</v>
      </c>
      <c r="O92" s="33">
        <f>N92*0.000000001</f>
        <v>1.4246636246745058E-7</v>
      </c>
    </row>
    <row r="93" spans="1:15" x14ac:dyDescent="0.3">
      <c r="A93" s="32" t="s">
        <v>88</v>
      </c>
      <c r="B93" s="33" t="s">
        <v>192</v>
      </c>
      <c r="C93" s="33" t="s">
        <v>160</v>
      </c>
      <c r="D93" s="33"/>
      <c r="E93" s="33"/>
      <c r="F93" s="33"/>
      <c r="G93" s="34"/>
      <c r="H93" s="35" t="s">
        <v>417</v>
      </c>
      <c r="I93" s="33"/>
      <c r="J93" s="33" t="s">
        <v>212</v>
      </c>
      <c r="K93" s="33"/>
      <c r="L93" s="37">
        <v>2000</v>
      </c>
      <c r="M93" s="33" t="s">
        <v>196</v>
      </c>
      <c r="N93" s="33">
        <f>0.288*L93^0.811</f>
        <v>136.93920878344113</v>
      </c>
      <c r="O93" s="33">
        <f>N93*0.000000001</f>
        <v>1.3693920878344115E-7</v>
      </c>
    </row>
    <row r="94" spans="1:15" x14ac:dyDescent="0.3">
      <c r="A94" s="32" t="s">
        <v>89</v>
      </c>
      <c r="B94" s="33" t="s">
        <v>233</v>
      </c>
      <c r="C94" s="33" t="s">
        <v>161</v>
      </c>
      <c r="D94" s="33">
        <v>500</v>
      </c>
      <c r="E94" s="33"/>
      <c r="F94" s="33"/>
      <c r="G94" s="34" t="s">
        <v>297</v>
      </c>
      <c r="H94" s="33" t="s">
        <v>396</v>
      </c>
      <c r="I94" s="33"/>
      <c r="J94" s="33" t="s">
        <v>230</v>
      </c>
      <c r="K94" s="33" t="s">
        <v>231</v>
      </c>
      <c r="L94" s="36">
        <f>PI()/6*D94^3</f>
        <v>65449846.949787349</v>
      </c>
      <c r="M94" s="33" t="s">
        <v>379</v>
      </c>
      <c r="N94" s="33">
        <f>0.76*L94^0.819</f>
        <v>1914444.4294477422</v>
      </c>
      <c r="O94" s="33">
        <f>N94*0.000000001</f>
        <v>1.9144444294477423E-3</v>
      </c>
    </row>
    <row r="95" spans="1:15" x14ac:dyDescent="0.3">
      <c r="A95" s="32" t="s">
        <v>90</v>
      </c>
      <c r="B95" s="33" t="s">
        <v>233</v>
      </c>
      <c r="C95" s="33" t="s">
        <v>161</v>
      </c>
      <c r="D95" s="33">
        <v>30</v>
      </c>
      <c r="E95" s="33"/>
      <c r="F95" s="33"/>
      <c r="G95" s="34" t="s">
        <v>298</v>
      </c>
      <c r="H95" s="33" t="s">
        <v>396</v>
      </c>
      <c r="I95" s="33"/>
      <c r="J95" s="33" t="s">
        <v>299</v>
      </c>
      <c r="K95" s="33" t="s">
        <v>300</v>
      </c>
      <c r="L95" s="36">
        <f>PI()/6*D95^3*0.9</f>
        <v>12723.450247038661</v>
      </c>
      <c r="M95" s="33" t="s">
        <v>379</v>
      </c>
      <c r="N95" s="33">
        <f>0.76*L95^0.819</f>
        <v>1747.7729036084263</v>
      </c>
      <c r="O95" s="33">
        <f>N95*0.000000001</f>
        <v>1.7477729036084264E-6</v>
      </c>
    </row>
    <row r="96" spans="1:15" x14ac:dyDescent="0.3">
      <c r="A96" s="32" t="s">
        <v>91</v>
      </c>
      <c r="B96" s="33" t="s">
        <v>192</v>
      </c>
      <c r="C96" s="33" t="s">
        <v>160</v>
      </c>
      <c r="D96" s="33">
        <v>44</v>
      </c>
      <c r="E96" s="33">
        <v>18</v>
      </c>
      <c r="F96" s="33">
        <v>35</v>
      </c>
      <c r="G96" s="34" t="s">
        <v>301</v>
      </c>
      <c r="H96" s="33" t="s">
        <v>396</v>
      </c>
      <c r="I96" s="33"/>
      <c r="J96" s="33" t="s">
        <v>216</v>
      </c>
      <c r="K96" s="33" t="s">
        <v>257</v>
      </c>
      <c r="L96" s="33">
        <f>PI()/4*F96^2*D96</f>
        <v>42332.96100712246</v>
      </c>
      <c r="M96" s="33" t="s">
        <v>196</v>
      </c>
      <c r="N96" s="33">
        <f>0.288*L96^0.811</f>
        <v>1627.9042991894871</v>
      </c>
      <c r="O96" s="33">
        <f>N96*0.000000001</f>
        <v>1.6279042991894871E-6</v>
      </c>
    </row>
    <row r="97" spans="1:15" x14ac:dyDescent="0.3">
      <c r="A97" s="38" t="s">
        <v>92</v>
      </c>
      <c r="B97" s="33" t="s">
        <v>192</v>
      </c>
      <c r="C97" s="33" t="s">
        <v>160</v>
      </c>
      <c r="D97" s="33"/>
      <c r="E97" s="33"/>
      <c r="F97" s="33"/>
      <c r="G97" s="34"/>
      <c r="H97" s="35" t="s">
        <v>417</v>
      </c>
      <c r="I97" s="33"/>
      <c r="J97" s="33" t="s">
        <v>212</v>
      </c>
      <c r="K97" s="33"/>
      <c r="L97" s="37">
        <v>7838.5</v>
      </c>
      <c r="M97" s="33" t="s">
        <v>196</v>
      </c>
      <c r="N97" s="33">
        <f>0.288*L97^0.811</f>
        <v>414.58675225431898</v>
      </c>
      <c r="O97" s="33">
        <f>N97*0.000000001</f>
        <v>4.1458675225431903E-7</v>
      </c>
    </row>
    <row r="98" spans="1:15" x14ac:dyDescent="0.3">
      <c r="A98" s="38" t="s">
        <v>93</v>
      </c>
      <c r="B98" s="33" t="s">
        <v>192</v>
      </c>
      <c r="C98" s="33" t="s">
        <v>160</v>
      </c>
      <c r="D98" s="33"/>
      <c r="E98" s="33"/>
      <c r="F98" s="33"/>
      <c r="G98" s="34"/>
      <c r="H98" s="35" t="s">
        <v>417</v>
      </c>
      <c r="I98" s="33"/>
      <c r="J98" s="33" t="s">
        <v>212</v>
      </c>
      <c r="K98" s="33"/>
      <c r="L98" s="37">
        <v>7838.5</v>
      </c>
      <c r="M98" s="33" t="s">
        <v>196</v>
      </c>
      <c r="N98" s="33">
        <f>0.288*L98^0.811</f>
        <v>414.58675225431898</v>
      </c>
      <c r="O98" s="33">
        <f>N98*0.000000001</f>
        <v>4.1458675225431903E-7</v>
      </c>
    </row>
    <row r="99" spans="1:15" x14ac:dyDescent="0.3">
      <c r="A99" s="32" t="s">
        <v>94</v>
      </c>
      <c r="B99" s="33" t="s">
        <v>192</v>
      </c>
      <c r="C99" s="33" t="s">
        <v>160</v>
      </c>
      <c r="D99" s="33">
        <v>150</v>
      </c>
      <c r="E99" s="33">
        <v>50</v>
      </c>
      <c r="F99" s="33">
        <v>170</v>
      </c>
      <c r="G99" s="41" t="s">
        <v>302</v>
      </c>
      <c r="H99" s="33" t="s">
        <v>396</v>
      </c>
      <c r="I99" s="33"/>
      <c r="J99" s="33" t="s">
        <v>216</v>
      </c>
      <c r="K99" s="33" t="s">
        <v>257</v>
      </c>
      <c r="L99" s="36">
        <f>PI()/4*F99^2*D99</f>
        <v>3404701.0383279379</v>
      </c>
      <c r="M99" s="33" t="s">
        <v>196</v>
      </c>
      <c r="N99" s="33">
        <f>0.288*L99^0.811</f>
        <v>57135.830322489935</v>
      </c>
      <c r="O99" s="33">
        <f>N99*0.000000001</f>
        <v>5.7135830322489937E-5</v>
      </c>
    </row>
    <row r="100" spans="1:15" x14ac:dyDescent="0.3">
      <c r="A100" s="33" t="s">
        <v>95</v>
      </c>
      <c r="B100" s="33" t="s">
        <v>233</v>
      </c>
      <c r="C100" s="33" t="s">
        <v>161</v>
      </c>
      <c r="D100" s="33">
        <v>64</v>
      </c>
      <c r="E100" s="33">
        <v>20</v>
      </c>
      <c r="F100" s="33"/>
      <c r="G100" s="33" t="s">
        <v>351</v>
      </c>
      <c r="H100" s="35" t="s">
        <v>407</v>
      </c>
      <c r="I100" s="33"/>
      <c r="J100" s="33" t="s">
        <v>291</v>
      </c>
      <c r="K100" s="33" t="s">
        <v>269</v>
      </c>
      <c r="L100" s="36">
        <f>PI()/6*E100^2*D100</f>
        <v>13404.12865531645</v>
      </c>
      <c r="M100" s="33" t="s">
        <v>379</v>
      </c>
      <c r="N100" s="33">
        <f>0.76*L100^0.819</f>
        <v>1823.9880787942088</v>
      </c>
      <c r="O100" s="33">
        <f>N100*0.000000001</f>
        <v>1.823988078794209E-6</v>
      </c>
    </row>
    <row r="101" spans="1:15" x14ac:dyDescent="0.3">
      <c r="A101" s="33" t="s">
        <v>96</v>
      </c>
      <c r="B101" s="33" t="s">
        <v>192</v>
      </c>
      <c r="C101" s="33" t="s">
        <v>161</v>
      </c>
      <c r="D101" s="33">
        <v>30</v>
      </c>
      <c r="E101" s="33">
        <v>12</v>
      </c>
      <c r="F101" s="33"/>
      <c r="G101" s="34" t="s">
        <v>352</v>
      </c>
      <c r="H101" s="35" t="s">
        <v>407</v>
      </c>
      <c r="I101" s="33"/>
      <c r="J101" s="33" t="s">
        <v>291</v>
      </c>
      <c r="K101" s="33" t="s">
        <v>269</v>
      </c>
      <c r="L101" s="36">
        <f>PI()/6*E101^2*D101</f>
        <v>2261.9467105846511</v>
      </c>
      <c r="M101" s="33" t="s">
        <v>379</v>
      </c>
      <c r="N101" s="33">
        <f>0.76*L101^0.819</f>
        <v>424.75123725315859</v>
      </c>
      <c r="O101" s="33">
        <f>N101*0.000000001</f>
        <v>4.2475123725315864E-7</v>
      </c>
    </row>
    <row r="102" spans="1:15" x14ac:dyDescent="0.3">
      <c r="A102" s="38" t="s">
        <v>97</v>
      </c>
      <c r="B102" s="33" t="s">
        <v>192</v>
      </c>
      <c r="C102" s="33" t="s">
        <v>160</v>
      </c>
      <c r="D102" s="33"/>
      <c r="E102" s="33"/>
      <c r="F102" s="33"/>
      <c r="G102" s="34"/>
      <c r="H102" s="35" t="s">
        <v>417</v>
      </c>
      <c r="I102" s="33"/>
      <c r="J102" s="33" t="s">
        <v>212</v>
      </c>
      <c r="K102" s="33"/>
      <c r="L102" s="36">
        <v>883.57293382218757</v>
      </c>
      <c r="M102" s="33" t="s">
        <v>196</v>
      </c>
      <c r="N102" s="33">
        <f>0.288*L102^0.811</f>
        <v>70.598435548312935</v>
      </c>
      <c r="O102" s="33">
        <f>N102*0.000000001</f>
        <v>7.0598435548312946E-8</v>
      </c>
    </row>
    <row r="103" spans="1:15" x14ac:dyDescent="0.3">
      <c r="A103" s="38" t="s">
        <v>98</v>
      </c>
      <c r="B103" s="33" t="s">
        <v>192</v>
      </c>
      <c r="C103" s="33" t="s">
        <v>160</v>
      </c>
      <c r="D103" s="33"/>
      <c r="E103" s="33"/>
      <c r="F103" s="33"/>
      <c r="G103" s="34"/>
      <c r="H103" s="35" t="s">
        <v>417</v>
      </c>
      <c r="I103" s="33"/>
      <c r="J103" s="33" t="s">
        <v>212</v>
      </c>
      <c r="K103" s="33"/>
      <c r="L103" s="36">
        <v>2000</v>
      </c>
      <c r="M103" s="33" t="s">
        <v>196</v>
      </c>
      <c r="N103" s="33">
        <f>0.288*L103^0.811</f>
        <v>136.93920878344113</v>
      </c>
      <c r="O103" s="33">
        <f>N103*0.000000001</f>
        <v>1.3693920878344115E-7</v>
      </c>
    </row>
    <row r="104" spans="1:15" x14ac:dyDescent="0.3">
      <c r="A104" s="38" t="s">
        <v>99</v>
      </c>
      <c r="B104" s="33" t="s">
        <v>199</v>
      </c>
      <c r="C104" s="33" t="s">
        <v>161</v>
      </c>
      <c r="D104" s="33">
        <v>20</v>
      </c>
      <c r="E104" s="33"/>
      <c r="F104" s="33">
        <v>20</v>
      </c>
      <c r="G104" s="34" t="s">
        <v>265</v>
      </c>
      <c r="H104" s="33" t="s">
        <v>396</v>
      </c>
      <c r="I104" s="35" t="s">
        <v>417</v>
      </c>
      <c r="J104" s="33" t="s">
        <v>273</v>
      </c>
      <c r="K104" s="33" t="s">
        <v>274</v>
      </c>
      <c r="L104" s="36">
        <f>PI()/12*F104^2*D104</f>
        <v>2094.3951023931954</v>
      </c>
      <c r="M104" s="33" t="s">
        <v>379</v>
      </c>
      <c r="N104" s="33">
        <f>0.76*L104^0.819</f>
        <v>398.80500204696853</v>
      </c>
      <c r="O104" s="33">
        <f>N104*0.000000001</f>
        <v>3.9880500204696854E-7</v>
      </c>
    </row>
    <row r="105" spans="1:15" x14ac:dyDescent="0.3">
      <c r="A105" s="33" t="s">
        <v>100</v>
      </c>
      <c r="B105" s="33" t="s">
        <v>192</v>
      </c>
      <c r="C105" s="33" t="s">
        <v>163</v>
      </c>
      <c r="D105" s="33">
        <v>4.5</v>
      </c>
      <c r="E105" s="33"/>
      <c r="F105" s="33"/>
      <c r="G105" s="34" t="s">
        <v>235</v>
      </c>
      <c r="H105" s="35" t="s">
        <v>411</v>
      </c>
      <c r="I105" s="33"/>
      <c r="J105" s="33" t="s">
        <v>212</v>
      </c>
      <c r="K105" s="33" t="s">
        <v>212</v>
      </c>
      <c r="L105" s="36">
        <f>PI()/6*D105^3*0.9</f>
        <v>42.941644583755483</v>
      </c>
      <c r="M105" s="33" t="s">
        <v>203</v>
      </c>
      <c r="N105" s="33">
        <v>15.91</v>
      </c>
      <c r="O105" s="33">
        <f>N105*0.000000001</f>
        <v>1.5910000000000002E-8</v>
      </c>
    </row>
    <row r="106" spans="1:15" x14ac:dyDescent="0.3">
      <c r="A106" s="33" t="s">
        <v>101</v>
      </c>
      <c r="B106" s="33" t="s">
        <v>192</v>
      </c>
      <c r="C106" s="33" t="s">
        <v>163</v>
      </c>
      <c r="D106" s="33">
        <v>4.5</v>
      </c>
      <c r="E106" s="33"/>
      <c r="F106" s="33"/>
      <c r="G106" s="34" t="s">
        <v>235</v>
      </c>
      <c r="H106" s="35" t="s">
        <v>411</v>
      </c>
      <c r="I106" s="33"/>
      <c r="J106" s="33" t="s">
        <v>212</v>
      </c>
      <c r="K106" s="33" t="s">
        <v>212</v>
      </c>
      <c r="L106" s="36">
        <f>PI()/6*D106^3*0.9</f>
        <v>42.941644583755483</v>
      </c>
      <c r="M106" s="33" t="s">
        <v>203</v>
      </c>
      <c r="N106" s="33">
        <v>10.8</v>
      </c>
      <c r="O106" s="33">
        <f>N106*0.000000001</f>
        <v>1.0800000000000001E-8</v>
      </c>
    </row>
    <row r="107" spans="1:15" x14ac:dyDescent="0.3">
      <c r="A107" s="32" t="s">
        <v>102</v>
      </c>
      <c r="B107" s="33" t="s">
        <v>192</v>
      </c>
      <c r="C107" s="33" t="s">
        <v>163</v>
      </c>
      <c r="D107" s="33">
        <v>4.5</v>
      </c>
      <c r="E107" s="33"/>
      <c r="F107" s="33"/>
      <c r="G107" s="34" t="s">
        <v>235</v>
      </c>
      <c r="H107" s="35" t="s">
        <v>411</v>
      </c>
      <c r="I107" s="33"/>
      <c r="J107" s="33" t="s">
        <v>212</v>
      </c>
      <c r="K107" s="33" t="s">
        <v>212</v>
      </c>
      <c r="L107" s="36">
        <f>PI()/6*D107^3*0.9</f>
        <v>42.941644583755483</v>
      </c>
      <c r="M107" s="33" t="s">
        <v>303</v>
      </c>
      <c r="N107" s="33">
        <v>14.15</v>
      </c>
      <c r="O107" s="33">
        <f>N107*0.000000001</f>
        <v>1.4150000000000001E-8</v>
      </c>
    </row>
    <row r="108" spans="1:15" x14ac:dyDescent="0.3">
      <c r="A108" s="38" t="s">
        <v>103</v>
      </c>
      <c r="B108" s="33" t="s">
        <v>233</v>
      </c>
      <c r="C108" s="33" t="s">
        <v>161</v>
      </c>
      <c r="D108" s="33"/>
      <c r="E108" s="33"/>
      <c r="F108" s="33"/>
      <c r="G108" s="34"/>
      <c r="H108" s="35" t="s">
        <v>417</v>
      </c>
      <c r="I108" s="33"/>
      <c r="J108" s="33" t="s">
        <v>212</v>
      </c>
      <c r="K108" s="33"/>
      <c r="L108" s="36">
        <v>41945.25</v>
      </c>
      <c r="M108" s="33" t="s">
        <v>379</v>
      </c>
      <c r="N108" s="33">
        <f>0.76*L108^0.819</f>
        <v>4642.9156637850847</v>
      </c>
      <c r="O108" s="33">
        <f>N108*0.000000001</f>
        <v>4.642915663785085E-6</v>
      </c>
    </row>
    <row r="109" spans="1:15" x14ac:dyDescent="0.3">
      <c r="A109" s="33" t="s">
        <v>104</v>
      </c>
      <c r="B109" s="33" t="s">
        <v>192</v>
      </c>
      <c r="C109" s="33" t="s">
        <v>160</v>
      </c>
      <c r="D109" s="33">
        <v>30</v>
      </c>
      <c r="E109" s="33"/>
      <c r="F109" s="33">
        <v>10</v>
      </c>
      <c r="G109" s="34" t="s">
        <v>372</v>
      </c>
      <c r="H109" s="33"/>
      <c r="I109" s="33"/>
      <c r="J109" s="33" t="s">
        <v>216</v>
      </c>
      <c r="K109" s="33" t="s">
        <v>257</v>
      </c>
      <c r="L109" s="36">
        <f>PI()/4*F109^2*D109</f>
        <v>2356.1944901923448</v>
      </c>
      <c r="M109" s="33" t="s">
        <v>196</v>
      </c>
      <c r="N109" s="33">
        <f>0.288*L109^0.811</f>
        <v>156.40683185175749</v>
      </c>
      <c r="O109" s="33">
        <f>N109*0.000000001</f>
        <v>1.5640683185175749E-7</v>
      </c>
    </row>
    <row r="110" spans="1:15" x14ac:dyDescent="0.3">
      <c r="A110" s="33" t="s">
        <v>105</v>
      </c>
      <c r="B110" s="33" t="s">
        <v>192</v>
      </c>
      <c r="C110" s="33" t="s">
        <v>160</v>
      </c>
      <c r="D110" s="33">
        <v>45</v>
      </c>
      <c r="E110" s="33">
        <v>32</v>
      </c>
      <c r="F110" s="33">
        <v>10</v>
      </c>
      <c r="G110" s="33" t="s">
        <v>369</v>
      </c>
      <c r="H110" s="35" t="s">
        <v>402</v>
      </c>
      <c r="I110" s="33"/>
      <c r="J110" s="33" t="s">
        <v>216</v>
      </c>
      <c r="K110" s="33" t="s">
        <v>257</v>
      </c>
      <c r="L110" s="36">
        <f>PI()/4*F110^2*D110</f>
        <v>3534.2917352885174</v>
      </c>
      <c r="M110" s="33" t="s">
        <v>196</v>
      </c>
      <c r="N110" s="33">
        <f>0.288*L110^0.811</f>
        <v>217.3030040818181</v>
      </c>
      <c r="O110" s="33">
        <f>N110*0.000000001</f>
        <v>2.1730300408181813E-7</v>
      </c>
    </row>
    <row r="111" spans="1:15" ht="13.95" customHeight="1" x14ac:dyDescent="0.3">
      <c r="A111" s="33" t="s">
        <v>371</v>
      </c>
      <c r="B111" s="33" t="s">
        <v>192</v>
      </c>
      <c r="C111" s="33" t="s">
        <v>163</v>
      </c>
      <c r="D111" s="33">
        <v>135</v>
      </c>
      <c r="E111" s="33">
        <v>21</v>
      </c>
      <c r="F111" s="33">
        <v>10</v>
      </c>
      <c r="G111" s="34" t="s">
        <v>370</v>
      </c>
      <c r="H111" s="35" t="s">
        <v>414</v>
      </c>
      <c r="I111" s="33"/>
      <c r="J111" s="33" t="s">
        <v>216</v>
      </c>
      <c r="K111" s="33" t="s">
        <v>257</v>
      </c>
      <c r="L111" s="36">
        <f>PI()/4*F111^2*D111</f>
        <v>10602.875205865552</v>
      </c>
      <c r="M111" s="33" t="s">
        <v>203</v>
      </c>
      <c r="N111" s="33">
        <f>0.216*L111^0.939</f>
        <v>1301.1475801584666</v>
      </c>
      <c r="O111" s="33">
        <f>N111*0.000000001</f>
        <v>1.3011475801584667E-6</v>
      </c>
    </row>
    <row r="112" spans="1:15" x14ac:dyDescent="0.3">
      <c r="A112" s="38" t="s">
        <v>106</v>
      </c>
      <c r="B112" s="33" t="s">
        <v>192</v>
      </c>
      <c r="C112" s="33" t="s">
        <v>160</v>
      </c>
      <c r="D112" s="33"/>
      <c r="E112" s="33"/>
      <c r="F112" s="33"/>
      <c r="G112" s="34"/>
      <c r="H112" s="33"/>
      <c r="I112" s="33"/>
      <c r="J112" s="33" t="s">
        <v>212</v>
      </c>
      <c r="K112" s="33"/>
      <c r="L112" s="37">
        <v>34083.333333333336</v>
      </c>
      <c r="M112" s="33" t="s">
        <v>196</v>
      </c>
      <c r="N112" s="33">
        <f>0.288*L112^0.811</f>
        <v>1365.4760903960996</v>
      </c>
      <c r="O112" s="33">
        <f>N112*0.000000001</f>
        <v>1.3654760903960997E-6</v>
      </c>
    </row>
    <row r="113" spans="1:15" x14ac:dyDescent="0.3">
      <c r="A113" s="38" t="s">
        <v>107</v>
      </c>
      <c r="B113" s="33" t="s">
        <v>192</v>
      </c>
      <c r="C113" s="33" t="s">
        <v>160</v>
      </c>
      <c r="D113" s="33"/>
      <c r="E113" s="33"/>
      <c r="F113" s="33"/>
      <c r="G113" s="34"/>
      <c r="H113" s="33"/>
      <c r="I113" s="33"/>
      <c r="J113" s="33" t="s">
        <v>212</v>
      </c>
      <c r="K113" s="33"/>
      <c r="L113" s="37">
        <v>34083.333333333336</v>
      </c>
      <c r="M113" s="33" t="s">
        <v>196</v>
      </c>
      <c r="N113" s="33">
        <f>0.288*L113^0.811</f>
        <v>1365.4760903960996</v>
      </c>
      <c r="O113" s="33">
        <f>N113*0.000000001</f>
        <v>1.3654760903960997E-6</v>
      </c>
    </row>
    <row r="114" spans="1:15" x14ac:dyDescent="0.3">
      <c r="A114" s="38" t="s">
        <v>108</v>
      </c>
      <c r="B114" s="33" t="s">
        <v>192</v>
      </c>
      <c r="C114" s="33" t="s">
        <v>160</v>
      </c>
      <c r="D114" s="33"/>
      <c r="E114" s="33"/>
      <c r="F114" s="33"/>
      <c r="G114" s="34"/>
      <c r="H114" s="35" t="s">
        <v>417</v>
      </c>
      <c r="I114" s="35" t="s">
        <v>417</v>
      </c>
      <c r="J114" s="33" t="s">
        <v>212</v>
      </c>
      <c r="K114" s="33"/>
      <c r="L114" s="36">
        <v>65459.130924384124</v>
      </c>
      <c r="M114" s="33" t="s">
        <v>196</v>
      </c>
      <c r="N114" s="33">
        <f>0.288*L114^0.811</f>
        <v>2318.1650207340954</v>
      </c>
      <c r="O114" s="33">
        <f>N114*0.000000001</f>
        <v>2.3181650207340953E-6</v>
      </c>
    </row>
    <row r="115" spans="1:15" x14ac:dyDescent="0.3">
      <c r="A115" s="33" t="s">
        <v>109</v>
      </c>
      <c r="B115" s="33" t="s">
        <v>233</v>
      </c>
      <c r="C115" s="33" t="s">
        <v>161</v>
      </c>
      <c r="D115" s="33">
        <v>75</v>
      </c>
      <c r="E115" s="33"/>
      <c r="F115" s="33">
        <v>55</v>
      </c>
      <c r="G115" s="34" t="s">
        <v>304</v>
      </c>
      <c r="H115" s="33" t="s">
        <v>396</v>
      </c>
      <c r="I115" s="33"/>
      <c r="J115" s="33" t="s">
        <v>194</v>
      </c>
      <c r="K115" s="33" t="s">
        <v>195</v>
      </c>
      <c r="L115" s="36">
        <f>PI()/4*F115^2*D115</f>
        <v>178187.20832079608</v>
      </c>
      <c r="M115" s="33" t="s">
        <v>379</v>
      </c>
      <c r="N115" s="33">
        <f>0.76*L115^0.819</f>
        <v>15180.338828957927</v>
      </c>
      <c r="O115" s="33">
        <f>N115*0.000000001</f>
        <v>1.5180338828957928E-5</v>
      </c>
    </row>
    <row r="116" spans="1:15" x14ac:dyDescent="0.3">
      <c r="A116" s="38" t="s">
        <v>110</v>
      </c>
      <c r="B116" s="33" t="s">
        <v>192</v>
      </c>
      <c r="C116" s="33" t="s">
        <v>160</v>
      </c>
      <c r="D116" s="33"/>
      <c r="E116" s="33"/>
      <c r="F116" s="33"/>
      <c r="G116" s="34"/>
      <c r="H116" s="35" t="s">
        <v>417</v>
      </c>
      <c r="I116" s="33"/>
      <c r="J116" s="33" t="s">
        <v>212</v>
      </c>
      <c r="K116" s="33"/>
      <c r="L116" s="36">
        <v>64237.125</v>
      </c>
      <c r="M116" s="33" t="s">
        <v>196</v>
      </c>
      <c r="N116" s="33">
        <f>0.288*L116^0.811</f>
        <v>2283.0057805879019</v>
      </c>
      <c r="O116" s="33">
        <f>N116*0.000000001</f>
        <v>2.2830057805879021E-6</v>
      </c>
    </row>
    <row r="117" spans="1:15" x14ac:dyDescent="0.3">
      <c r="A117" s="38" t="s">
        <v>111</v>
      </c>
      <c r="B117" s="33" t="s">
        <v>192</v>
      </c>
      <c r="C117" s="33" t="s">
        <v>160</v>
      </c>
      <c r="D117" s="33"/>
      <c r="E117" s="33"/>
      <c r="F117" s="33"/>
      <c r="G117" s="34"/>
      <c r="H117" s="35" t="s">
        <v>417</v>
      </c>
      <c r="I117" s="33"/>
      <c r="J117" s="33" t="s">
        <v>212</v>
      </c>
      <c r="K117" s="33"/>
      <c r="L117" s="36">
        <v>64237.125</v>
      </c>
      <c r="M117" s="33" t="s">
        <v>196</v>
      </c>
      <c r="N117" s="33">
        <f>0.288*L117^0.811</f>
        <v>2283.0057805879019</v>
      </c>
      <c r="O117" s="33">
        <f>N117*0.000000001</f>
        <v>2.2830057805879021E-6</v>
      </c>
    </row>
    <row r="118" spans="1:15" x14ac:dyDescent="0.3">
      <c r="A118" s="32" t="s">
        <v>112</v>
      </c>
      <c r="B118" s="33" t="s">
        <v>199</v>
      </c>
      <c r="C118" s="33" t="s">
        <v>161</v>
      </c>
      <c r="D118" s="33">
        <v>19</v>
      </c>
      <c r="E118" s="33"/>
      <c r="F118" s="33">
        <v>15.5</v>
      </c>
      <c r="G118" s="34" t="s">
        <v>305</v>
      </c>
      <c r="H118" s="33" t="s">
        <v>396</v>
      </c>
      <c r="I118" s="33"/>
      <c r="J118" s="33" t="s">
        <v>306</v>
      </c>
      <c r="K118" s="33" t="s">
        <v>307</v>
      </c>
      <c r="L118" s="36">
        <f>PI()/12*F118^2*D118*0.9</f>
        <v>1075.5438799105507</v>
      </c>
      <c r="M118" s="33" t="s">
        <v>379</v>
      </c>
      <c r="N118" s="33">
        <f>0.76*L118^0.819</f>
        <v>231.05588448389372</v>
      </c>
      <c r="O118" s="33">
        <f>N118*0.000000001</f>
        <v>2.3105588448389373E-7</v>
      </c>
    </row>
    <row r="119" spans="1:15" x14ac:dyDescent="0.3">
      <c r="A119" s="32" t="s">
        <v>113</v>
      </c>
      <c r="B119" s="33" t="s">
        <v>199</v>
      </c>
      <c r="C119" s="33" t="s">
        <v>161</v>
      </c>
      <c r="D119" s="33">
        <v>13</v>
      </c>
      <c r="E119" s="33"/>
      <c r="F119" s="33"/>
      <c r="G119" s="34" t="s">
        <v>308</v>
      </c>
      <c r="H119" s="33" t="s">
        <v>396</v>
      </c>
      <c r="I119" s="33"/>
      <c r="J119" s="33" t="s">
        <v>299</v>
      </c>
      <c r="K119" s="33" t="s">
        <v>300</v>
      </c>
      <c r="L119" s="36">
        <f>PI()/6*D119^3*0.9</f>
        <v>1035.3118589905162</v>
      </c>
      <c r="M119" s="33" t="s">
        <v>379</v>
      </c>
      <c r="N119" s="33">
        <f>0.76*L119^0.819</f>
        <v>223.95300583609986</v>
      </c>
      <c r="O119" s="33">
        <f>N119*0.000000001</f>
        <v>2.2395300583609988E-7</v>
      </c>
    </row>
    <row r="120" spans="1:15" x14ac:dyDescent="0.3">
      <c r="A120" s="32" t="s">
        <v>114</v>
      </c>
      <c r="B120" s="33" t="s">
        <v>199</v>
      </c>
      <c r="C120" s="33" t="s">
        <v>161</v>
      </c>
      <c r="D120" s="33">
        <v>50</v>
      </c>
      <c r="E120" s="33">
        <v>30</v>
      </c>
      <c r="F120" s="33">
        <v>16.5</v>
      </c>
      <c r="G120" s="34" t="s">
        <v>309</v>
      </c>
      <c r="H120" s="33" t="s">
        <v>396</v>
      </c>
      <c r="I120" s="33"/>
      <c r="J120" s="33" t="s">
        <v>236</v>
      </c>
      <c r="K120" s="33" t="s">
        <v>202</v>
      </c>
      <c r="L120" s="36">
        <f>PI()/6*F120*E120*D120</f>
        <v>12959.069696057895</v>
      </c>
      <c r="M120" s="33" t="s">
        <v>379</v>
      </c>
      <c r="N120" s="33">
        <f>0.76*L120^0.819</f>
        <v>1774.2366880215195</v>
      </c>
      <c r="O120" s="33">
        <f>N120*0.000000001</f>
        <v>1.7742366880215197E-6</v>
      </c>
    </row>
    <row r="121" spans="1:15" ht="16.95" customHeight="1" x14ac:dyDescent="0.3">
      <c r="A121" s="38" t="s">
        <v>115</v>
      </c>
      <c r="B121" s="33" t="s">
        <v>199</v>
      </c>
      <c r="C121" s="33" t="s">
        <v>161</v>
      </c>
      <c r="D121" s="33"/>
      <c r="E121" s="33"/>
      <c r="F121" s="33"/>
      <c r="G121" s="34"/>
      <c r="H121" s="35" t="s">
        <v>417</v>
      </c>
      <c r="I121" s="35" t="s">
        <v>417</v>
      </c>
      <c r="J121" s="33" t="s">
        <v>212</v>
      </c>
      <c r="K121" s="33"/>
      <c r="L121" s="37">
        <v>2428.5533333333333</v>
      </c>
      <c r="M121" s="33" t="s">
        <v>379</v>
      </c>
      <c r="N121" s="33">
        <f>0.76*L121^0.819</f>
        <v>450.2081098146906</v>
      </c>
      <c r="O121" s="33">
        <f>N121*0.000000001</f>
        <v>4.5020810981469061E-7</v>
      </c>
    </row>
    <row r="122" spans="1:15" ht="15" customHeight="1" x14ac:dyDescent="0.3">
      <c r="A122" s="33" t="s">
        <v>116</v>
      </c>
      <c r="B122" s="33" t="s">
        <v>233</v>
      </c>
      <c r="C122" s="33" t="s">
        <v>163</v>
      </c>
      <c r="D122" s="33"/>
      <c r="E122" s="33"/>
      <c r="F122" s="33">
        <v>12</v>
      </c>
      <c r="G122" s="34"/>
      <c r="H122" s="35" t="s">
        <v>423</v>
      </c>
      <c r="I122" s="33"/>
      <c r="J122" s="33" t="s">
        <v>230</v>
      </c>
      <c r="K122" s="33" t="s">
        <v>231</v>
      </c>
      <c r="L122" s="36">
        <f>PI()/6*F122^3</f>
        <v>904.7786842338603</v>
      </c>
      <c r="M122" s="33" t="s">
        <v>303</v>
      </c>
      <c r="N122" s="33">
        <f>0.216*L122^0.939</f>
        <v>129.0170262855996</v>
      </c>
      <c r="O122" s="33">
        <f>N122*0.000000001</f>
        <v>1.2901702628559962E-7</v>
      </c>
    </row>
    <row r="123" spans="1:15" x14ac:dyDescent="0.3">
      <c r="A123" s="32" t="s">
        <v>117</v>
      </c>
      <c r="B123" s="33" t="s">
        <v>233</v>
      </c>
      <c r="C123" s="33" t="s">
        <v>161</v>
      </c>
      <c r="D123" s="33">
        <v>60</v>
      </c>
      <c r="E123" s="33"/>
      <c r="F123" s="33">
        <v>55</v>
      </c>
      <c r="G123" s="34" t="s">
        <v>271</v>
      </c>
      <c r="H123" s="33" t="s">
        <v>396</v>
      </c>
      <c r="I123" s="33"/>
      <c r="J123" s="33" t="s">
        <v>310</v>
      </c>
      <c r="K123" s="33" t="s">
        <v>311</v>
      </c>
      <c r="L123" s="36">
        <f>(PI()/12*F123^2*D123)*0.75</f>
        <v>35637.441664159218</v>
      </c>
      <c r="M123" s="33" t="s">
        <v>379</v>
      </c>
      <c r="N123" s="33">
        <f>0.76*L123^0.819</f>
        <v>4062.7961448103329</v>
      </c>
      <c r="O123" s="33">
        <f>N123*0.000000001</f>
        <v>4.0627961448103334E-6</v>
      </c>
    </row>
    <row r="124" spans="1:15" x14ac:dyDescent="0.3">
      <c r="A124" s="32" t="s">
        <v>118</v>
      </c>
      <c r="B124" s="33" t="s">
        <v>233</v>
      </c>
      <c r="C124" s="33" t="s">
        <v>161</v>
      </c>
      <c r="D124" s="33">
        <v>20</v>
      </c>
      <c r="E124" s="33"/>
      <c r="F124" s="33">
        <v>20</v>
      </c>
      <c r="G124" s="34" t="s">
        <v>265</v>
      </c>
      <c r="H124" s="33" t="s">
        <v>396</v>
      </c>
      <c r="I124" s="33"/>
      <c r="J124" s="33" t="s">
        <v>310</v>
      </c>
      <c r="K124" s="33" t="s">
        <v>311</v>
      </c>
      <c r="L124" s="36">
        <f>(PI()/12*F124^2*D124)*0.75</f>
        <v>1570.7963267948967</v>
      </c>
      <c r="M124" s="33" t="s">
        <v>379</v>
      </c>
      <c r="N124" s="33">
        <f>0.76*L124^0.819</f>
        <v>315.09083534057959</v>
      </c>
      <c r="O124" s="33">
        <f>N124*0.000000001</f>
        <v>3.1509083534057962E-7</v>
      </c>
    </row>
    <row r="125" spans="1:15" x14ac:dyDescent="0.3">
      <c r="A125" s="32" t="s">
        <v>119</v>
      </c>
      <c r="B125" s="33" t="s">
        <v>233</v>
      </c>
      <c r="C125" s="33" t="s">
        <v>161</v>
      </c>
      <c r="D125" s="33">
        <v>40</v>
      </c>
      <c r="E125" s="33"/>
      <c r="F125" s="33">
        <v>40</v>
      </c>
      <c r="G125" s="34" t="s">
        <v>266</v>
      </c>
      <c r="H125" s="33" t="s">
        <v>396</v>
      </c>
      <c r="I125" s="33"/>
      <c r="J125" s="33" t="s">
        <v>310</v>
      </c>
      <c r="K125" s="33" t="s">
        <v>311</v>
      </c>
      <c r="L125" s="36">
        <f>(PI()/12*F125^2*D125)*0.75</f>
        <v>12566.370614359173</v>
      </c>
      <c r="M125" s="33" t="s">
        <v>379</v>
      </c>
      <c r="N125" s="33">
        <f>0.76*L125^0.819</f>
        <v>1730.0811364124727</v>
      </c>
      <c r="O125" s="33">
        <f>N125*0.000000001</f>
        <v>1.7300811364124728E-6</v>
      </c>
    </row>
    <row r="126" spans="1:15" x14ac:dyDescent="0.3">
      <c r="A126" s="32" t="s">
        <v>120</v>
      </c>
      <c r="B126" s="33" t="s">
        <v>233</v>
      </c>
      <c r="C126" s="33" t="s">
        <v>161</v>
      </c>
      <c r="D126" s="33">
        <v>27.5</v>
      </c>
      <c r="E126" s="33"/>
      <c r="F126" s="33">
        <v>17.5</v>
      </c>
      <c r="G126" s="34" t="s">
        <v>312</v>
      </c>
      <c r="H126" s="33" t="s">
        <v>404</v>
      </c>
      <c r="I126" s="33"/>
      <c r="J126" s="33" t="s">
        <v>314</v>
      </c>
      <c r="K126" s="33" t="s">
        <v>315</v>
      </c>
      <c r="L126" s="36">
        <f>PI()/24*F126^2*D126</f>
        <v>1102.4208595604807</v>
      </c>
      <c r="M126" s="33" t="s">
        <v>379</v>
      </c>
      <c r="N126" s="33">
        <f>0.76*L126^0.819</f>
        <v>235.77411917294677</v>
      </c>
      <c r="O126" s="33">
        <f>N126*0.000000001</f>
        <v>2.3577411917294678E-7</v>
      </c>
    </row>
    <row r="127" spans="1:15" ht="16.95" customHeight="1" x14ac:dyDescent="0.3">
      <c r="A127" s="32" t="s">
        <v>121</v>
      </c>
      <c r="B127" s="33" t="s">
        <v>233</v>
      </c>
      <c r="C127" s="33" t="s">
        <v>161</v>
      </c>
      <c r="D127" s="33">
        <v>77.5</v>
      </c>
      <c r="E127" s="33"/>
      <c r="F127" s="33">
        <v>61.5</v>
      </c>
      <c r="G127" s="34" t="s">
        <v>316</v>
      </c>
      <c r="H127" s="33" t="s">
        <v>400</v>
      </c>
      <c r="I127" s="33"/>
      <c r="J127" s="33" t="s">
        <v>285</v>
      </c>
      <c r="K127" s="33" t="s">
        <v>286</v>
      </c>
      <c r="L127" s="36">
        <f>PI()/12*F127^2*D127</f>
        <v>76739.78192400829</v>
      </c>
      <c r="M127" s="33" t="s">
        <v>379</v>
      </c>
      <c r="N127" s="33">
        <f>0.76*L127^0.819</f>
        <v>7614.5708423014639</v>
      </c>
      <c r="O127" s="33">
        <f>N127*0.000000001</f>
        <v>7.6145708423014648E-6</v>
      </c>
    </row>
    <row r="128" spans="1:15" x14ac:dyDescent="0.3">
      <c r="A128" s="32" t="s">
        <v>122</v>
      </c>
      <c r="B128" s="33" t="s">
        <v>233</v>
      </c>
      <c r="C128" s="33" t="s">
        <v>161</v>
      </c>
      <c r="D128" s="33">
        <v>52</v>
      </c>
      <c r="E128" s="33"/>
      <c r="F128" s="33">
        <v>52</v>
      </c>
      <c r="G128" s="34" t="s">
        <v>317</v>
      </c>
      <c r="H128" s="33" t="s">
        <v>396</v>
      </c>
      <c r="I128" s="33"/>
      <c r="J128" s="33" t="s">
        <v>285</v>
      </c>
      <c r="K128" s="33" t="s">
        <v>286</v>
      </c>
      <c r="L128" s="36">
        <f>PI()/12*F128^2*D128</f>
        <v>36811.088319662798</v>
      </c>
      <c r="M128" s="33" t="s">
        <v>379</v>
      </c>
      <c r="N128" s="33">
        <f>0.76*L128^0.819</f>
        <v>4172.0558428708737</v>
      </c>
      <c r="O128" s="33">
        <f>N128*0.000000001</f>
        <v>4.1720558428708743E-6</v>
      </c>
    </row>
    <row r="129" spans="1:15" x14ac:dyDescent="0.3">
      <c r="A129" s="32" t="s">
        <v>123</v>
      </c>
      <c r="B129" s="33" t="s">
        <v>233</v>
      </c>
      <c r="C129" s="33" t="s">
        <v>161</v>
      </c>
      <c r="D129" s="33">
        <v>75</v>
      </c>
      <c r="E129" s="33"/>
      <c r="F129" s="33">
        <v>75</v>
      </c>
      <c r="G129" s="34" t="s">
        <v>318</v>
      </c>
      <c r="H129" s="33" t="s">
        <v>396</v>
      </c>
      <c r="I129" s="33"/>
      <c r="J129" s="33" t="s">
        <v>285</v>
      </c>
      <c r="K129" s="33" t="s">
        <v>286</v>
      </c>
      <c r="L129" s="36">
        <f>PI()/12*F129^2*D129</f>
        <v>110446.61672776614</v>
      </c>
      <c r="M129" s="33" t="s">
        <v>379</v>
      </c>
      <c r="N129" s="33">
        <f>0.76*L129^0.819</f>
        <v>10260.190436257401</v>
      </c>
      <c r="O129" s="33">
        <f>N129*0.000000001</f>
        <v>1.0260190436257401E-5</v>
      </c>
    </row>
    <row r="130" spans="1:15" x14ac:dyDescent="0.3">
      <c r="A130" s="32" t="s">
        <v>124</v>
      </c>
      <c r="B130" s="33" t="s">
        <v>233</v>
      </c>
      <c r="C130" s="33" t="s">
        <v>161</v>
      </c>
      <c r="D130" s="33">
        <v>38</v>
      </c>
      <c r="E130" s="33"/>
      <c r="F130" s="33">
        <v>30</v>
      </c>
      <c r="G130" s="34" t="s">
        <v>319</v>
      </c>
      <c r="H130" s="33" t="s">
        <v>396</v>
      </c>
      <c r="I130" s="33"/>
      <c r="J130" s="33" t="s">
        <v>320</v>
      </c>
      <c r="K130" s="33" t="s">
        <v>321</v>
      </c>
      <c r="L130" s="36">
        <f>PI()/12*F130^2*D130*0.8</f>
        <v>7162.8312501847286</v>
      </c>
      <c r="M130" s="33" t="s">
        <v>379</v>
      </c>
      <c r="N130" s="33">
        <f>0.76*L130^0.819</f>
        <v>1091.7620090093071</v>
      </c>
      <c r="O130" s="33">
        <f>N130*0.000000001</f>
        <v>1.0917620090093072E-6</v>
      </c>
    </row>
    <row r="131" spans="1:15" x14ac:dyDescent="0.3">
      <c r="A131" s="38" t="s">
        <v>125</v>
      </c>
      <c r="B131" s="33" t="s">
        <v>233</v>
      </c>
      <c r="C131" s="33" t="s">
        <v>161</v>
      </c>
      <c r="D131" s="33"/>
      <c r="E131" s="33"/>
      <c r="F131" s="33"/>
      <c r="G131" s="34"/>
      <c r="H131" s="35" t="s">
        <v>417</v>
      </c>
      <c r="I131" s="35" t="s">
        <v>417</v>
      </c>
      <c r="J131" s="33" t="s">
        <v>212</v>
      </c>
      <c r="K131" s="33" t="s">
        <v>322</v>
      </c>
      <c r="L131" s="37">
        <v>22216.875</v>
      </c>
      <c r="M131" s="33" t="s">
        <v>379</v>
      </c>
      <c r="N131" s="33">
        <f>0.76*L131^0.819</f>
        <v>2758.9697955790825</v>
      </c>
      <c r="O131" s="33">
        <f>N131*0.000000001</f>
        <v>2.7589697955790825E-6</v>
      </c>
    </row>
    <row r="132" spans="1:15" x14ac:dyDescent="0.3">
      <c r="A132" s="32" t="s">
        <v>126</v>
      </c>
      <c r="B132" s="33" t="s">
        <v>233</v>
      </c>
      <c r="C132" s="33" t="s">
        <v>161</v>
      </c>
      <c r="D132" s="33">
        <v>62</v>
      </c>
      <c r="E132" s="33">
        <v>60</v>
      </c>
      <c r="F132" s="33"/>
      <c r="G132" s="34"/>
      <c r="H132" s="35" t="s">
        <v>419</v>
      </c>
      <c r="I132" s="33"/>
      <c r="J132" s="33" t="s">
        <v>236</v>
      </c>
      <c r="K132" s="33" t="s">
        <v>322</v>
      </c>
      <c r="L132" s="36">
        <f>3.14159265359/6*D132^2*E132</f>
        <v>120762.8216039996</v>
      </c>
      <c r="M132" s="33" t="s">
        <v>379</v>
      </c>
      <c r="N132" s="33">
        <f>0.76*L132^0.819</f>
        <v>11038.674449860506</v>
      </c>
      <c r="O132" s="33">
        <f>N132*0.000000001</f>
        <v>1.1038674449860507E-5</v>
      </c>
    </row>
    <row r="133" spans="1:15" x14ac:dyDescent="0.3">
      <c r="A133" s="32" t="s">
        <v>127</v>
      </c>
      <c r="B133" s="33" t="s">
        <v>233</v>
      </c>
      <c r="C133" s="33" t="s">
        <v>161</v>
      </c>
      <c r="D133" s="33">
        <v>50</v>
      </c>
      <c r="E133" s="33"/>
      <c r="F133" s="33">
        <v>32</v>
      </c>
      <c r="G133" s="34"/>
      <c r="H133" s="35" t="s">
        <v>424</v>
      </c>
      <c r="I133" s="33"/>
      <c r="J133" s="33" t="s">
        <v>310</v>
      </c>
      <c r="K133" s="33" t="s">
        <v>311</v>
      </c>
      <c r="L133" s="36">
        <f>(PI()/12*F133^2*D133)*0.75</f>
        <v>10053.096491487337</v>
      </c>
      <c r="M133" s="33" t="s">
        <v>379</v>
      </c>
      <c r="N133" s="33">
        <f>0.76*L133^0.819</f>
        <v>1441.1101276278359</v>
      </c>
      <c r="O133" s="33">
        <f>N133*0.000000001</f>
        <v>1.4411101276278361E-6</v>
      </c>
    </row>
    <row r="134" spans="1:15" x14ac:dyDescent="0.3">
      <c r="A134" s="32" t="s">
        <v>128</v>
      </c>
      <c r="B134" s="33" t="s">
        <v>233</v>
      </c>
      <c r="C134" s="33" t="s">
        <v>161</v>
      </c>
      <c r="D134" s="33">
        <v>55</v>
      </c>
      <c r="E134" s="33"/>
      <c r="F134" s="33">
        <v>45</v>
      </c>
      <c r="G134" s="34" t="s">
        <v>324</v>
      </c>
      <c r="H134" s="33" t="s">
        <v>396</v>
      </c>
      <c r="I134" s="33"/>
      <c r="J134" s="33" t="s">
        <v>310</v>
      </c>
      <c r="K134" s="33" t="s">
        <v>311</v>
      </c>
      <c r="L134" s="36">
        <f>(PI()/12*F134^2*D134)*0.75</f>
        <v>21868.430112097696</v>
      </c>
      <c r="M134" s="33" t="s">
        <v>379</v>
      </c>
      <c r="N134" s="33">
        <f>0.76*L134^0.819</f>
        <v>2723.4801387306961</v>
      </c>
      <c r="O134" s="33">
        <f>N134*0.000000001</f>
        <v>2.7234801387306964E-6</v>
      </c>
    </row>
    <row r="135" spans="1:15" x14ac:dyDescent="0.3">
      <c r="A135" s="32" t="s">
        <v>129</v>
      </c>
      <c r="B135" s="33" t="s">
        <v>192</v>
      </c>
      <c r="C135" s="33" t="s">
        <v>160</v>
      </c>
      <c r="D135" s="33">
        <v>80</v>
      </c>
      <c r="E135" s="33">
        <v>4</v>
      </c>
      <c r="F135" s="33">
        <v>2</v>
      </c>
      <c r="G135" s="34" t="s">
        <v>367</v>
      </c>
      <c r="H135" s="35" t="s">
        <v>407</v>
      </c>
      <c r="I135" s="33"/>
      <c r="J135" s="33" t="s">
        <v>325</v>
      </c>
      <c r="K135" s="33" t="s">
        <v>332</v>
      </c>
      <c r="L135" s="36">
        <f>D135*E135*F135*0.8</f>
        <v>512</v>
      </c>
      <c r="M135" s="33" t="s">
        <v>196</v>
      </c>
      <c r="N135" s="33">
        <f>0.288*L135^0.811</f>
        <v>45.3534601329062</v>
      </c>
      <c r="O135" s="33">
        <f>N135*0.000000001</f>
        <v>4.5353460132906203E-8</v>
      </c>
    </row>
    <row r="136" spans="1:15" x14ac:dyDescent="0.3">
      <c r="A136" s="32" t="s">
        <v>130</v>
      </c>
      <c r="B136" s="33" t="s">
        <v>192</v>
      </c>
      <c r="C136" s="33" t="s">
        <v>160</v>
      </c>
      <c r="D136" s="33">
        <v>50</v>
      </c>
      <c r="E136" s="33">
        <v>2</v>
      </c>
      <c r="F136" s="33">
        <v>3</v>
      </c>
      <c r="G136" s="34" t="s">
        <v>326</v>
      </c>
      <c r="H136" s="33" t="s">
        <v>396</v>
      </c>
      <c r="I136" s="33"/>
      <c r="J136" s="33" t="s">
        <v>327</v>
      </c>
      <c r="K136" s="33" t="s">
        <v>328</v>
      </c>
      <c r="L136" s="36">
        <f>D136*E136*F136*0.8</f>
        <v>240</v>
      </c>
      <c r="M136" s="33" t="s">
        <v>196</v>
      </c>
      <c r="N136" s="33">
        <f>0.288*L136^0.811</f>
        <v>24.532612822421697</v>
      </c>
      <c r="O136" s="33">
        <f>N136*0.000000001</f>
        <v>2.4532612822421698E-8</v>
      </c>
    </row>
    <row r="137" spans="1:15" x14ac:dyDescent="0.3">
      <c r="A137" s="38" t="s">
        <v>131</v>
      </c>
      <c r="B137" s="33" t="s">
        <v>192</v>
      </c>
      <c r="C137" s="33" t="s">
        <v>160</v>
      </c>
      <c r="D137" s="33"/>
      <c r="E137" s="33"/>
      <c r="F137" s="33"/>
      <c r="G137" s="34"/>
      <c r="H137" s="35" t="s">
        <v>417</v>
      </c>
      <c r="I137" s="33"/>
      <c r="J137" s="33" t="s">
        <v>212</v>
      </c>
      <c r="K137" s="33"/>
      <c r="L137" s="37">
        <v>4708</v>
      </c>
      <c r="M137" s="33" t="s">
        <v>196</v>
      </c>
      <c r="N137" s="33">
        <f>0.288*L137^0.811</f>
        <v>274.19709675339027</v>
      </c>
      <c r="O137" s="33">
        <f>N137*0.000000001</f>
        <v>2.7419709675339029E-7</v>
      </c>
    </row>
    <row r="138" spans="1:15" x14ac:dyDescent="0.3">
      <c r="A138" s="32" t="s">
        <v>132</v>
      </c>
      <c r="B138" s="33" t="s">
        <v>192</v>
      </c>
      <c r="C138" s="33" t="s">
        <v>160</v>
      </c>
      <c r="D138" s="33">
        <v>120</v>
      </c>
      <c r="E138" s="33">
        <v>5.5</v>
      </c>
      <c r="F138" s="33">
        <v>5</v>
      </c>
      <c r="G138" s="34" t="s">
        <v>330</v>
      </c>
      <c r="H138" s="33" t="s">
        <v>396</v>
      </c>
      <c r="I138" s="33"/>
      <c r="J138" s="33" t="s">
        <v>331</v>
      </c>
      <c r="K138" s="33" t="s">
        <v>332</v>
      </c>
      <c r="L138" s="36">
        <f>D138*E138*F138*0.8</f>
        <v>2640</v>
      </c>
      <c r="M138" s="33" t="s">
        <v>196</v>
      </c>
      <c r="N138" s="33">
        <f>0.288*L138^0.811</f>
        <v>171.5194093446606</v>
      </c>
      <c r="O138" s="33">
        <f>N138*0.000000001</f>
        <v>1.7151940934466061E-7</v>
      </c>
    </row>
    <row r="139" spans="1:15" x14ac:dyDescent="0.3">
      <c r="A139" s="38" t="s">
        <v>133</v>
      </c>
      <c r="B139" s="33" t="s">
        <v>192</v>
      </c>
      <c r="C139" s="33" t="s">
        <v>160</v>
      </c>
      <c r="D139" s="33"/>
      <c r="E139" s="33"/>
      <c r="F139" s="33"/>
      <c r="G139" s="34"/>
      <c r="H139" s="35" t="s">
        <v>417</v>
      </c>
      <c r="I139" s="33"/>
      <c r="J139" s="33" t="s">
        <v>212</v>
      </c>
      <c r="K139" s="33"/>
      <c r="L139" s="36">
        <v>2000</v>
      </c>
      <c r="M139" s="33" t="s">
        <v>196</v>
      </c>
      <c r="N139" s="33">
        <f>0.288*L139^0.811</f>
        <v>136.93920878344113</v>
      </c>
      <c r="O139" s="33">
        <f>N139*0.000000001</f>
        <v>1.3693920878344115E-7</v>
      </c>
    </row>
    <row r="140" spans="1:15" x14ac:dyDescent="0.3">
      <c r="A140" s="38" t="s">
        <v>134</v>
      </c>
      <c r="B140" s="33" t="s">
        <v>192</v>
      </c>
      <c r="C140" s="33" t="s">
        <v>160</v>
      </c>
      <c r="D140" s="33"/>
      <c r="E140" s="33"/>
      <c r="F140" s="33"/>
      <c r="G140" s="34"/>
      <c r="H140" s="35" t="s">
        <v>417</v>
      </c>
      <c r="I140" s="33"/>
      <c r="J140" s="33" t="s">
        <v>212</v>
      </c>
      <c r="K140" s="33"/>
      <c r="L140" s="36">
        <v>3000</v>
      </c>
      <c r="M140" s="33" t="s">
        <v>196</v>
      </c>
      <c r="N140" s="33">
        <f>0.288*L140^0.811</f>
        <v>190.25576500029754</v>
      </c>
      <c r="O140" s="33">
        <f>N140*0.000000001</f>
        <v>1.9025576500029755E-7</v>
      </c>
    </row>
    <row r="141" spans="1:15" x14ac:dyDescent="0.3">
      <c r="A141" s="32" t="s">
        <v>135</v>
      </c>
      <c r="B141" s="33" t="s">
        <v>192</v>
      </c>
      <c r="C141" s="33" t="s">
        <v>163</v>
      </c>
      <c r="D141" s="33">
        <v>15</v>
      </c>
      <c r="E141" s="33"/>
      <c r="F141" s="33"/>
      <c r="G141" s="34" t="s">
        <v>333</v>
      </c>
      <c r="H141" s="33" t="s">
        <v>396</v>
      </c>
      <c r="I141" s="33"/>
      <c r="J141" s="33" t="s">
        <v>230</v>
      </c>
      <c r="K141" s="33" t="s">
        <v>231</v>
      </c>
      <c r="L141" s="36">
        <f>PI()/6*D141^3</f>
        <v>1767.1458676442585</v>
      </c>
      <c r="M141" s="33" t="s">
        <v>203</v>
      </c>
      <c r="N141" s="33">
        <f>0.216*L141^0.939</f>
        <v>241.90371290283079</v>
      </c>
      <c r="O141" s="33">
        <f>N141*0.000000001</f>
        <v>2.419037129028308E-7</v>
      </c>
    </row>
    <row r="142" spans="1:15" x14ac:dyDescent="0.3">
      <c r="A142" s="32" t="s">
        <v>136</v>
      </c>
      <c r="B142" s="33" t="s">
        <v>192</v>
      </c>
      <c r="C142" s="33" t="s">
        <v>163</v>
      </c>
      <c r="D142" s="33">
        <v>5</v>
      </c>
      <c r="E142" s="33">
        <v>3</v>
      </c>
      <c r="F142" s="33">
        <v>5</v>
      </c>
      <c r="G142" s="34" t="s">
        <v>334</v>
      </c>
      <c r="H142" s="33" t="s">
        <v>396</v>
      </c>
      <c r="I142" s="33"/>
      <c r="J142" s="33" t="s">
        <v>335</v>
      </c>
      <c r="K142" s="33" t="s">
        <v>336</v>
      </c>
      <c r="L142" s="36">
        <f>0.5*D142*E142*(E142+F142)</f>
        <v>60</v>
      </c>
      <c r="M142" s="33" t="s">
        <v>203</v>
      </c>
      <c r="N142" s="33">
        <f>0.216*L142^0.939</f>
        <v>10.095731115093526</v>
      </c>
      <c r="O142" s="33">
        <f>N142*0.000000001</f>
        <v>1.0095731115093527E-8</v>
      </c>
    </row>
    <row r="143" spans="1:15" x14ac:dyDescent="0.3">
      <c r="A143" s="32" t="s">
        <v>137</v>
      </c>
      <c r="B143" s="33" t="s">
        <v>192</v>
      </c>
      <c r="C143" s="33" t="s">
        <v>163</v>
      </c>
      <c r="D143" s="33">
        <v>9</v>
      </c>
      <c r="E143" s="33">
        <v>5.6</v>
      </c>
      <c r="F143" s="33">
        <v>9</v>
      </c>
      <c r="G143" s="34" t="s">
        <v>337</v>
      </c>
      <c r="H143" s="33" t="s">
        <v>396</v>
      </c>
      <c r="I143" s="33"/>
      <c r="J143" s="33" t="s">
        <v>335</v>
      </c>
      <c r="K143" s="33" t="s">
        <v>336</v>
      </c>
      <c r="L143" s="36">
        <f>0.5*D143*E143*(E143+F143)</f>
        <v>367.91999999999996</v>
      </c>
      <c r="M143" s="33" t="s">
        <v>203</v>
      </c>
      <c r="N143" s="33">
        <f>0.216*L143^0.939</f>
        <v>55.423786178865569</v>
      </c>
      <c r="O143" s="33">
        <f>N143*0.000000001</f>
        <v>5.542378617886557E-8</v>
      </c>
    </row>
    <row r="144" spans="1:15" x14ac:dyDescent="0.3">
      <c r="A144" s="33" t="s">
        <v>138</v>
      </c>
      <c r="B144" s="33" t="s">
        <v>192</v>
      </c>
      <c r="C144" s="33" t="s">
        <v>163</v>
      </c>
      <c r="D144" s="33">
        <v>25</v>
      </c>
      <c r="E144" s="33">
        <v>10</v>
      </c>
      <c r="F144" s="33">
        <v>12</v>
      </c>
      <c r="G144" s="34" t="s">
        <v>365</v>
      </c>
      <c r="H144" s="33" t="s">
        <v>396</v>
      </c>
      <c r="I144" s="33"/>
      <c r="J144" s="33" t="s">
        <v>335</v>
      </c>
      <c r="K144" s="33" t="s">
        <v>336</v>
      </c>
      <c r="L144" s="36">
        <f>0.5*D144*E144*(E144+F144)</f>
        <v>2750</v>
      </c>
      <c r="M144" s="33" t="s">
        <v>203</v>
      </c>
      <c r="N144" s="33">
        <f>0.216*L144^0.939</f>
        <v>366.42673312801912</v>
      </c>
      <c r="O144" s="33">
        <f>N144*0.000000001</f>
        <v>3.6642673312801917E-7</v>
      </c>
    </row>
    <row r="145" spans="1:15" x14ac:dyDescent="0.3">
      <c r="A145" s="33" t="s">
        <v>139</v>
      </c>
      <c r="B145" s="33" t="s">
        <v>192</v>
      </c>
      <c r="C145" s="33" t="s">
        <v>163</v>
      </c>
      <c r="D145" s="33">
        <v>50</v>
      </c>
      <c r="E145" s="33">
        <v>20</v>
      </c>
      <c r="F145" s="33">
        <v>10</v>
      </c>
      <c r="G145" s="34" t="s">
        <v>366</v>
      </c>
      <c r="H145" s="33" t="s">
        <v>396</v>
      </c>
      <c r="I145" s="33"/>
      <c r="J145" s="33" t="s">
        <v>216</v>
      </c>
      <c r="K145" s="33" t="s">
        <v>336</v>
      </c>
      <c r="L145" s="36">
        <f>0.5*D145*E145*(E145+F145)</f>
        <v>15000</v>
      </c>
      <c r="M145" s="33" t="s">
        <v>203</v>
      </c>
      <c r="N145" s="33">
        <f>0.216*L145^0.939</f>
        <v>1802.2019007818699</v>
      </c>
      <c r="O145" s="33">
        <f>N145*0.000000001</f>
        <v>1.8022019007818701E-6</v>
      </c>
    </row>
    <row r="146" spans="1:15" x14ac:dyDescent="0.3">
      <c r="A146" s="38" t="s">
        <v>140</v>
      </c>
      <c r="B146" s="33" t="s">
        <v>192</v>
      </c>
      <c r="C146" s="33" t="s">
        <v>160</v>
      </c>
      <c r="D146" s="33"/>
      <c r="E146" s="33"/>
      <c r="F146" s="33"/>
      <c r="G146" s="34"/>
      <c r="H146" s="35" t="s">
        <v>417</v>
      </c>
      <c r="I146" s="33"/>
      <c r="J146" s="33" t="s">
        <v>212</v>
      </c>
      <c r="K146" s="33"/>
      <c r="L146" s="36">
        <v>8232.1428571428569</v>
      </c>
      <c r="M146" s="33" t="s">
        <v>196</v>
      </c>
      <c r="N146" s="33">
        <f>0.288*L146^0.811</f>
        <v>431.39335223647043</v>
      </c>
      <c r="O146" s="33">
        <f>N146*0.000000001</f>
        <v>4.3139335223647046E-7</v>
      </c>
    </row>
    <row r="147" spans="1:15" x14ac:dyDescent="0.3">
      <c r="A147" s="38" t="s">
        <v>141</v>
      </c>
      <c r="B147" s="33" t="s">
        <v>192</v>
      </c>
      <c r="C147" s="33" t="s">
        <v>160</v>
      </c>
      <c r="D147" s="33"/>
      <c r="E147" s="33"/>
      <c r="F147" s="33"/>
      <c r="G147" s="34"/>
      <c r="H147" s="35" t="s">
        <v>417</v>
      </c>
      <c r="I147" s="33"/>
      <c r="J147" s="33" t="s">
        <v>212</v>
      </c>
      <c r="K147" s="33"/>
      <c r="L147" s="37">
        <v>47873.857142857145</v>
      </c>
      <c r="M147" s="33" t="s">
        <v>196</v>
      </c>
      <c r="N147" s="33">
        <f>0.288*L147^0.811</f>
        <v>1798.6733748074828</v>
      </c>
      <c r="O147" s="33">
        <f>N147*0.000000001</f>
        <v>1.7986733748074829E-6</v>
      </c>
    </row>
    <row r="148" spans="1:15" x14ac:dyDescent="0.3">
      <c r="A148" s="33" t="s">
        <v>142</v>
      </c>
      <c r="B148" s="33" t="s">
        <v>192</v>
      </c>
      <c r="C148" s="33" t="s">
        <v>160</v>
      </c>
      <c r="D148" s="33">
        <v>400</v>
      </c>
      <c r="E148" s="33"/>
      <c r="F148" s="34" t="s">
        <v>338</v>
      </c>
      <c r="G148" s="33" t="s">
        <v>339</v>
      </c>
      <c r="H148" s="35" t="s">
        <v>417</v>
      </c>
      <c r="I148" s="33"/>
      <c r="J148" s="33" t="s">
        <v>212</v>
      </c>
      <c r="K148" s="33" t="s">
        <v>212</v>
      </c>
      <c r="L148" s="37">
        <v>45935</v>
      </c>
      <c r="M148" s="33" t="s">
        <v>196</v>
      </c>
      <c r="N148" s="33">
        <f>0.288*L148^0.811</f>
        <v>1739.3662753131741</v>
      </c>
      <c r="O148" s="33">
        <f>N148*0.000000001</f>
        <v>1.7393662753131743E-6</v>
      </c>
    </row>
    <row r="149" spans="1:15" x14ac:dyDescent="0.3">
      <c r="A149" s="33" t="s">
        <v>143</v>
      </c>
      <c r="B149" s="33" t="s">
        <v>192</v>
      </c>
      <c r="C149" s="33" t="s">
        <v>160</v>
      </c>
      <c r="D149" s="33">
        <v>475</v>
      </c>
      <c r="E149" s="33"/>
      <c r="F149" s="33">
        <v>15</v>
      </c>
      <c r="G149" s="33" t="s">
        <v>340</v>
      </c>
      <c r="H149" s="33" t="s">
        <v>396</v>
      </c>
      <c r="I149" s="33"/>
      <c r="J149" s="33" t="s">
        <v>194</v>
      </c>
      <c r="K149" s="33" t="s">
        <v>195</v>
      </c>
      <c r="L149" s="36">
        <f>PI()/4*F149^2*D149</f>
        <v>83939.428713102287</v>
      </c>
      <c r="M149" s="33" t="s">
        <v>196</v>
      </c>
      <c r="N149" s="33">
        <f>0.288*L149^0.811</f>
        <v>2836.1482027880993</v>
      </c>
      <c r="O149" s="33">
        <f>N149*0.000000001</f>
        <v>2.8361482027880993E-6</v>
      </c>
    </row>
    <row r="150" spans="1:15" x14ac:dyDescent="0.3">
      <c r="A150" s="33" t="s">
        <v>353</v>
      </c>
      <c r="B150" s="33" t="s">
        <v>192</v>
      </c>
      <c r="C150" s="33" t="s">
        <v>160</v>
      </c>
      <c r="D150" s="33">
        <v>700</v>
      </c>
      <c r="E150" s="33"/>
      <c r="F150" s="33">
        <v>250</v>
      </c>
      <c r="G150" s="34" t="s">
        <v>354</v>
      </c>
      <c r="H150" s="33" t="s">
        <v>410</v>
      </c>
      <c r="I150" s="33"/>
      <c r="J150" s="33" t="s">
        <v>194</v>
      </c>
      <c r="K150" s="33" t="s">
        <v>195</v>
      </c>
      <c r="L150" s="36">
        <f>PI()/4*F150^2*D150</f>
        <v>34361169.64863836</v>
      </c>
      <c r="M150" s="33" t="s">
        <v>196</v>
      </c>
      <c r="N150" s="33">
        <f>0.288*L150^0.811</f>
        <v>372514.84643252305</v>
      </c>
      <c r="O150" s="33">
        <f>N150*0.000000001</f>
        <v>3.7251484643252309E-4</v>
      </c>
    </row>
    <row r="151" spans="1:15" x14ac:dyDescent="0.3">
      <c r="A151" s="33" t="s">
        <v>144</v>
      </c>
      <c r="B151" s="33" t="s">
        <v>192</v>
      </c>
      <c r="C151" s="33" t="s">
        <v>160</v>
      </c>
      <c r="D151" s="33">
        <v>400</v>
      </c>
      <c r="E151" s="33"/>
      <c r="F151" s="33">
        <v>25</v>
      </c>
      <c r="G151" s="33" t="s">
        <v>341</v>
      </c>
      <c r="H151" s="33" t="s">
        <v>396</v>
      </c>
      <c r="I151" s="33"/>
      <c r="J151" s="33" t="s">
        <v>194</v>
      </c>
      <c r="K151" s="33" t="s">
        <v>195</v>
      </c>
      <c r="L151" s="36">
        <f>PI()/4*F151^2*D151</f>
        <v>196349.54084936206</v>
      </c>
      <c r="M151" s="33" t="s">
        <v>196</v>
      </c>
      <c r="N151" s="33">
        <f>0.288*L151^0.811</f>
        <v>5649.8865672737702</v>
      </c>
      <c r="O151" s="33">
        <f>N151*0.000000001</f>
        <v>5.6498865672737703E-6</v>
      </c>
    </row>
    <row r="152" spans="1:15" x14ac:dyDescent="0.3">
      <c r="A152" s="38" t="s">
        <v>145</v>
      </c>
      <c r="B152" s="33" t="s">
        <v>199</v>
      </c>
      <c r="C152" s="33" t="s">
        <v>161</v>
      </c>
      <c r="D152" s="33"/>
      <c r="E152" s="33"/>
      <c r="F152" s="33"/>
      <c r="G152" s="33"/>
      <c r="H152" s="35" t="s">
        <v>417</v>
      </c>
      <c r="I152" s="33"/>
      <c r="J152" s="33" t="s">
        <v>212</v>
      </c>
      <c r="K152" s="33"/>
      <c r="L152" s="37">
        <v>5505</v>
      </c>
      <c r="M152" s="33" t="s">
        <v>379</v>
      </c>
      <c r="N152" s="33">
        <f>0.76*L152^0.819</f>
        <v>880.02262956610275</v>
      </c>
      <c r="O152" s="33">
        <f>N152*0.000000001</f>
        <v>8.8002262956610279E-7</v>
      </c>
    </row>
    <row r="153" spans="1:15" x14ac:dyDescent="0.3">
      <c r="A153" s="33" t="s">
        <v>146</v>
      </c>
      <c r="B153" s="33" t="s">
        <v>192</v>
      </c>
      <c r="C153" s="33" t="s">
        <v>160</v>
      </c>
      <c r="D153" s="33">
        <v>19</v>
      </c>
      <c r="E153" s="33"/>
      <c r="F153" s="33">
        <v>7</v>
      </c>
      <c r="G153" s="33" t="s">
        <v>342</v>
      </c>
      <c r="H153" s="33" t="s">
        <v>396</v>
      </c>
      <c r="I153" s="33"/>
      <c r="J153" s="33" t="s">
        <v>194</v>
      </c>
      <c r="K153" s="33" t="s">
        <v>195</v>
      </c>
      <c r="L153" s="36">
        <v>23.233285978164815</v>
      </c>
      <c r="M153" s="33" t="s">
        <v>196</v>
      </c>
      <c r="N153" s="33">
        <f>0.288*L153^0.811</f>
        <v>3.692395519653183</v>
      </c>
      <c r="O153" s="33">
        <f>N153*0.000000001</f>
        <v>3.6923955196531831E-9</v>
      </c>
    </row>
    <row r="154" spans="1:15" x14ac:dyDescent="0.3">
      <c r="A154" s="38" t="s">
        <v>147</v>
      </c>
      <c r="B154" s="33" t="s">
        <v>192</v>
      </c>
      <c r="C154" s="33" t="s">
        <v>160</v>
      </c>
      <c r="D154" s="33"/>
      <c r="E154" s="33"/>
      <c r="F154" s="33"/>
      <c r="G154" s="33"/>
      <c r="H154" s="35" t="s">
        <v>417</v>
      </c>
      <c r="I154" s="33"/>
      <c r="J154" s="33" t="s">
        <v>212</v>
      </c>
      <c r="K154" s="33"/>
      <c r="L154" s="37">
        <v>28260</v>
      </c>
      <c r="M154" s="33" t="s">
        <v>196</v>
      </c>
      <c r="N154" s="33">
        <f>0.288*L154^0.811</f>
        <v>1172.9867530453641</v>
      </c>
      <c r="O154" s="33">
        <f>N154*0.000000001</f>
        <v>1.1729867530453643E-6</v>
      </c>
    </row>
    <row r="155" spans="1:15" x14ac:dyDescent="0.3">
      <c r="A155" s="32" t="s">
        <v>148</v>
      </c>
      <c r="B155" s="33" t="s">
        <v>233</v>
      </c>
      <c r="C155" s="33" t="s">
        <v>163</v>
      </c>
      <c r="D155" s="33">
        <v>8</v>
      </c>
      <c r="E155" s="33"/>
      <c r="F155" s="33">
        <v>5.5</v>
      </c>
      <c r="G155" s="34" t="s">
        <v>343</v>
      </c>
      <c r="H155" s="33" t="s">
        <v>396</v>
      </c>
      <c r="I155" s="33"/>
      <c r="J155" s="33" t="s">
        <v>285</v>
      </c>
      <c r="K155" s="33" t="s">
        <v>286</v>
      </c>
      <c r="L155" s="36">
        <f>PI()/12*F155^2*D155</f>
        <v>63.355451847394157</v>
      </c>
      <c r="M155" s="33" t="s">
        <v>203</v>
      </c>
      <c r="N155" s="33">
        <f>0.216*L155^0.939</f>
        <v>10.624999547527263</v>
      </c>
      <c r="O155" s="33">
        <f>N155*0.000000001</f>
        <v>1.0624999547527264E-8</v>
      </c>
    </row>
    <row r="156" spans="1:15" x14ac:dyDescent="0.3">
      <c r="A156" s="38" t="s">
        <v>149</v>
      </c>
      <c r="B156" s="33" t="s">
        <v>192</v>
      </c>
      <c r="C156" s="33" t="s">
        <v>160</v>
      </c>
      <c r="D156" s="33"/>
      <c r="E156" s="33"/>
      <c r="F156" s="33"/>
      <c r="G156" s="33"/>
      <c r="H156" s="33" t="s">
        <v>396</v>
      </c>
      <c r="I156" s="33"/>
      <c r="J156" s="33" t="s">
        <v>212</v>
      </c>
      <c r="K156" s="33"/>
      <c r="L156" s="36">
        <v>500</v>
      </c>
      <c r="M156" s="33" t="s">
        <v>196</v>
      </c>
      <c r="N156" s="33">
        <f>0.288*L156^0.811</f>
        <v>44.489462748955731</v>
      </c>
      <c r="O156" s="33">
        <f>N156*0.000000001</f>
        <v>4.4489462748955734E-8</v>
      </c>
    </row>
    <row r="157" spans="1:15" x14ac:dyDescent="0.3">
      <c r="A157" s="32" t="s">
        <v>150</v>
      </c>
      <c r="B157" s="33" t="s">
        <v>192</v>
      </c>
      <c r="C157" s="33" t="s">
        <v>160</v>
      </c>
      <c r="D157" s="33">
        <v>65</v>
      </c>
      <c r="E157" s="33">
        <v>4</v>
      </c>
      <c r="F157" s="33">
        <v>4</v>
      </c>
      <c r="G157" s="33" t="s">
        <v>344</v>
      </c>
      <c r="H157" s="33" t="s">
        <v>396</v>
      </c>
      <c r="I157" s="33"/>
      <c r="J157" s="33" t="s">
        <v>345</v>
      </c>
      <c r="K157" s="33" t="s">
        <v>209</v>
      </c>
      <c r="L157" s="36">
        <f>D157*E157*F157</f>
        <v>1040</v>
      </c>
      <c r="M157" s="33" t="s">
        <v>196</v>
      </c>
      <c r="N157" s="33">
        <f>0.288*L157^0.811</f>
        <v>80.576152478440136</v>
      </c>
      <c r="O157" s="33">
        <f>N157*0.000000001</f>
        <v>8.0576152478440143E-8</v>
      </c>
    </row>
    <row r="158" spans="1:15" x14ac:dyDescent="0.3">
      <c r="A158" s="33" t="s">
        <v>151</v>
      </c>
      <c r="B158" s="33" t="s">
        <v>192</v>
      </c>
      <c r="C158" s="33" t="s">
        <v>160</v>
      </c>
      <c r="D158" s="33">
        <v>5</v>
      </c>
      <c r="E158" s="33"/>
      <c r="F158" s="33">
        <v>8</v>
      </c>
      <c r="G158" s="33" t="s">
        <v>346</v>
      </c>
      <c r="H158" s="33" t="s">
        <v>396</v>
      </c>
      <c r="I158" s="33"/>
      <c r="J158" s="33" t="s">
        <v>194</v>
      </c>
      <c r="K158" s="33" t="s">
        <v>195</v>
      </c>
      <c r="L158" s="36">
        <f>PI()/4*F158^2*D158</f>
        <v>251.32741228718345</v>
      </c>
      <c r="M158" s="33" t="s">
        <v>196</v>
      </c>
      <c r="N158" s="33">
        <f>0.288*L158^0.811</f>
        <v>25.467540998024688</v>
      </c>
      <c r="O158" s="33">
        <f>N158*0.000000001</f>
        <v>2.5467540998024689E-8</v>
      </c>
    </row>
    <row r="159" spans="1:15" x14ac:dyDescent="0.3">
      <c r="A159" s="33" t="s">
        <v>152</v>
      </c>
      <c r="B159" s="33" t="s">
        <v>192</v>
      </c>
      <c r="C159" s="33" t="s">
        <v>160</v>
      </c>
      <c r="D159" s="33">
        <v>10</v>
      </c>
      <c r="E159" s="33"/>
      <c r="F159" s="33">
        <v>20</v>
      </c>
      <c r="G159" s="34" t="s">
        <v>265</v>
      </c>
      <c r="H159" s="33" t="s">
        <v>396</v>
      </c>
      <c r="I159" s="33"/>
      <c r="J159" s="33" t="s">
        <v>194</v>
      </c>
      <c r="K159" s="33" t="s">
        <v>195</v>
      </c>
      <c r="L159" s="36">
        <f>PI()/4*F159^2*D159</f>
        <v>3141.5926535897934</v>
      </c>
      <c r="M159" s="33" t="s">
        <v>196</v>
      </c>
      <c r="N159" s="33">
        <f>0.288*L159^0.811</f>
        <v>197.50633698613649</v>
      </c>
      <c r="O159" s="33">
        <f>N159*0.000000001</f>
        <v>1.9750633698613651E-7</v>
      </c>
    </row>
    <row r="160" spans="1:15" x14ac:dyDescent="0.3">
      <c r="A160" s="33" t="s">
        <v>153</v>
      </c>
      <c r="B160" s="33" t="s">
        <v>192</v>
      </c>
      <c r="C160" s="33" t="s">
        <v>160</v>
      </c>
      <c r="D160" s="33">
        <v>20</v>
      </c>
      <c r="E160" s="33"/>
      <c r="F160" s="33">
        <v>60</v>
      </c>
      <c r="G160" s="33" t="s">
        <v>347</v>
      </c>
      <c r="H160" s="33" t="s">
        <v>396</v>
      </c>
      <c r="I160" s="33"/>
      <c r="J160" s="33" t="s">
        <v>194</v>
      </c>
      <c r="K160" s="33" t="s">
        <v>195</v>
      </c>
      <c r="L160" s="36">
        <f>PI()/4*F160^2*D160</f>
        <v>56548.667764616272</v>
      </c>
      <c r="M160" s="33" t="s">
        <v>196</v>
      </c>
      <c r="N160" s="33">
        <f>0.288*L160^0.811</f>
        <v>2058.766231236888</v>
      </c>
      <c r="O160" s="33">
        <f>N160*0.000000001</f>
        <v>2.0587662312368881E-6</v>
      </c>
    </row>
    <row r="161" spans="1:15" x14ac:dyDescent="0.3">
      <c r="A161" s="33" t="s">
        <v>154</v>
      </c>
      <c r="B161" s="33" t="s">
        <v>192</v>
      </c>
      <c r="C161" s="33" t="s">
        <v>160</v>
      </c>
      <c r="D161" s="33">
        <v>19.95</v>
      </c>
      <c r="E161" s="33"/>
      <c r="F161" s="33">
        <v>52.5</v>
      </c>
      <c r="G161" s="33" t="s">
        <v>348</v>
      </c>
      <c r="H161" s="33" t="s">
        <v>396</v>
      </c>
      <c r="I161" s="33"/>
      <c r="J161" s="33" t="s">
        <v>194</v>
      </c>
      <c r="K161" s="33" t="s">
        <v>195</v>
      </c>
      <c r="L161" s="36">
        <f>PI()/4*F161^2*D161</f>
        <v>43186.836072891121</v>
      </c>
      <c r="M161" s="33" t="s">
        <v>196</v>
      </c>
      <c r="N161" s="33">
        <f>0.288*L161^0.811</f>
        <v>1654.4835885671798</v>
      </c>
      <c r="O161" s="33">
        <f>N161*0.000000001</f>
        <v>1.65448358856718E-6</v>
      </c>
    </row>
    <row r="162" spans="1:15" x14ac:dyDescent="0.3">
      <c r="A162" s="32" t="s">
        <v>155</v>
      </c>
      <c r="B162" s="33" t="s">
        <v>199</v>
      </c>
      <c r="C162" s="33" t="s">
        <v>161</v>
      </c>
      <c r="D162" s="33">
        <v>42</v>
      </c>
      <c r="E162" s="33">
        <v>22</v>
      </c>
      <c r="F162" s="33">
        <v>10</v>
      </c>
      <c r="G162" s="34" t="s">
        <v>349</v>
      </c>
      <c r="H162" s="33" t="s">
        <v>396</v>
      </c>
      <c r="I162" s="33"/>
      <c r="J162" s="33" t="s">
        <v>236</v>
      </c>
      <c r="K162" s="33" t="s">
        <v>202</v>
      </c>
      <c r="L162" s="36">
        <f>PI()/6*F162*E162*D162</f>
        <v>4838.0526865282809</v>
      </c>
      <c r="M162" s="33" t="s">
        <v>379</v>
      </c>
      <c r="N162" s="33">
        <f>0.76*L162^0.819</f>
        <v>791.69665204268165</v>
      </c>
      <c r="O162" s="33">
        <f>N162*0.000000001</f>
        <v>7.9169665204268168E-7</v>
      </c>
    </row>
    <row r="163" spans="1:15" x14ac:dyDescent="0.3">
      <c r="A163" s="33" t="s">
        <v>156</v>
      </c>
      <c r="B163" s="33" t="s">
        <v>199</v>
      </c>
      <c r="C163" s="33" t="s">
        <v>161</v>
      </c>
      <c r="D163" s="33">
        <v>25</v>
      </c>
      <c r="E163" s="33"/>
      <c r="F163" s="33"/>
      <c r="G163" s="34" t="s">
        <v>350</v>
      </c>
      <c r="H163" s="33" t="s">
        <v>396</v>
      </c>
      <c r="I163" s="33"/>
      <c r="J163" s="33" t="s">
        <v>212</v>
      </c>
      <c r="K163" s="33" t="s">
        <v>212</v>
      </c>
      <c r="L163" s="36">
        <v>18000</v>
      </c>
      <c r="M163" s="33" t="s">
        <v>379</v>
      </c>
      <c r="N163" s="33">
        <f>0.76*L163^0.819</f>
        <v>2322.1045741906892</v>
      </c>
      <c r="O163" s="33">
        <f>N163*0.000000001</f>
        <v>2.3221045741906892E-6</v>
      </c>
    </row>
    <row r="164" spans="1:15" x14ac:dyDescent="0.3">
      <c r="A164" s="38" t="s">
        <v>157</v>
      </c>
      <c r="B164" s="33" t="s">
        <v>192</v>
      </c>
      <c r="C164" s="33" t="s">
        <v>161</v>
      </c>
      <c r="D164" s="33"/>
      <c r="E164" s="33"/>
      <c r="F164" s="33"/>
      <c r="G164" s="33"/>
      <c r="H164" s="35" t="s">
        <v>417</v>
      </c>
      <c r="I164" s="33"/>
      <c r="J164" s="33" t="s">
        <v>212</v>
      </c>
      <c r="K164" s="33"/>
      <c r="L164" s="36">
        <v>44278.111111111117</v>
      </c>
      <c r="M164" s="33" t="s">
        <v>379</v>
      </c>
      <c r="N164" s="33">
        <f>0.76*L164^0.819</f>
        <v>4853.359407995632</v>
      </c>
      <c r="O164" s="33">
        <f>N164*0.000000001</f>
        <v>4.853359407995632E-6</v>
      </c>
    </row>
    <row r="165" spans="1:15" x14ac:dyDescent="0.3">
      <c r="A165" s="38" t="s">
        <v>158</v>
      </c>
      <c r="B165" s="33" t="s">
        <v>192</v>
      </c>
      <c r="C165" s="33" t="s">
        <v>160</v>
      </c>
      <c r="D165" s="33"/>
      <c r="E165" s="33"/>
      <c r="F165" s="33"/>
      <c r="G165" s="33"/>
      <c r="H165" s="35" t="s">
        <v>417</v>
      </c>
      <c r="I165" s="33"/>
      <c r="J165" s="33" t="s">
        <v>212</v>
      </c>
      <c r="K165" s="33"/>
      <c r="L165" s="36">
        <v>5348</v>
      </c>
      <c r="M165" s="33" t="s">
        <v>196</v>
      </c>
      <c r="N165" s="33">
        <f>0.288*L165^0.811</f>
        <v>304.05749416035167</v>
      </c>
      <c r="O165" s="33">
        <f>N165*0.000000001</f>
        <v>3.040574941603517E-7</v>
      </c>
    </row>
    <row r="166" spans="1:15" x14ac:dyDescent="0.3">
      <c r="A166" s="33" t="s">
        <v>364</v>
      </c>
      <c r="B166" s="33" t="s">
        <v>233</v>
      </c>
      <c r="C166" s="33" t="s">
        <v>161</v>
      </c>
      <c r="D166" s="33">
        <v>40</v>
      </c>
      <c r="E166" s="33">
        <v>40</v>
      </c>
      <c r="F166" s="33"/>
      <c r="G166" s="33"/>
      <c r="H166" s="35" t="s">
        <v>430</v>
      </c>
      <c r="I166" s="33"/>
      <c r="J166" s="33" t="s">
        <v>230</v>
      </c>
      <c r="K166" s="33" t="s">
        <v>231</v>
      </c>
      <c r="L166" s="36">
        <f>PI()/6*D166^3</f>
        <v>33510.321638291127</v>
      </c>
      <c r="M166" s="33" t="s">
        <v>379</v>
      </c>
      <c r="N166" s="33">
        <f>0.76*L166^0.819</f>
        <v>3863.0903241875008</v>
      </c>
      <c r="O166" s="33">
        <f>N166*0.000000001</f>
        <v>3.8630903241875013E-6</v>
      </c>
    </row>
    <row r="167" spans="1:15" x14ac:dyDescent="0.3">
      <c r="G167" s="11"/>
    </row>
  </sheetData>
  <autoFilter ref="A1:W179" xr:uid="{A6FF2DE2-0FB8-48F3-A9FD-AA6EE16D37A6}">
    <sortState xmlns:xlrd2="http://schemas.microsoft.com/office/spreadsheetml/2017/richdata2" ref="A2:O167">
      <sortCondition ref="A1:A179"/>
    </sortState>
  </autoFilter>
  <phoneticPr fontId="10" type="noConversion"/>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16997-677E-4EE7-9493-3C63BA933D61}">
  <dimension ref="G5:H31"/>
  <sheetViews>
    <sheetView tabSelected="1" topLeftCell="H1" zoomScale="70" zoomScaleNormal="70" workbookViewId="0">
      <selection activeCell="H31" sqref="H31"/>
    </sheetView>
  </sheetViews>
  <sheetFormatPr defaultRowHeight="14.4" x14ac:dyDescent="0.3"/>
  <cols>
    <col min="7" max="7" width="52.33203125" style="18" customWidth="1"/>
    <col min="8" max="8" width="253.44140625" style="1" customWidth="1"/>
  </cols>
  <sheetData>
    <row r="5" spans="7:8" ht="15" thickBot="1" x14ac:dyDescent="0.35"/>
    <row r="6" spans="7:8" s="9" customFormat="1" ht="15" thickBot="1" x14ac:dyDescent="0.35">
      <c r="G6" s="20" t="s">
        <v>398</v>
      </c>
      <c r="H6" s="21" t="s">
        <v>392</v>
      </c>
    </row>
    <row r="7" spans="7:8" x14ac:dyDescent="0.3">
      <c r="G7" s="28" t="s">
        <v>396</v>
      </c>
      <c r="H7" s="29" t="s">
        <v>397</v>
      </c>
    </row>
    <row r="8" spans="7:8" x14ac:dyDescent="0.3">
      <c r="G8" s="3" t="s">
        <v>400</v>
      </c>
      <c r="H8" s="25" t="s">
        <v>399</v>
      </c>
    </row>
    <row r="9" spans="7:8" x14ac:dyDescent="0.3">
      <c r="G9" s="3" t="s">
        <v>402</v>
      </c>
      <c r="H9" s="25" t="s">
        <v>401</v>
      </c>
    </row>
    <row r="10" spans="7:8" x14ac:dyDescent="0.3">
      <c r="G10" s="3" t="s">
        <v>403</v>
      </c>
      <c r="H10" s="25" t="s">
        <v>313</v>
      </c>
    </row>
    <row r="11" spans="7:8" x14ac:dyDescent="0.3">
      <c r="G11" s="3" t="s">
        <v>408</v>
      </c>
      <c r="H11" s="26" t="s">
        <v>406</v>
      </c>
    </row>
    <row r="12" spans="7:8" x14ac:dyDescent="0.3">
      <c r="G12" s="3" t="s">
        <v>407</v>
      </c>
      <c r="H12" s="26" t="s">
        <v>405</v>
      </c>
    </row>
    <row r="13" spans="7:8" x14ac:dyDescent="0.3">
      <c r="G13" s="3" t="s">
        <v>412</v>
      </c>
      <c r="H13" s="25" t="s">
        <v>409</v>
      </c>
    </row>
    <row r="14" spans="7:8" x14ac:dyDescent="0.3">
      <c r="G14" s="3" t="s">
        <v>411</v>
      </c>
      <c r="H14" s="26" t="s">
        <v>394</v>
      </c>
    </row>
    <row r="15" spans="7:8" x14ac:dyDescent="0.3">
      <c r="G15" s="3" t="s">
        <v>414</v>
      </c>
      <c r="H15" s="25" t="s">
        <v>413</v>
      </c>
    </row>
    <row r="16" spans="7:8" x14ac:dyDescent="0.3">
      <c r="G16" s="3" t="s">
        <v>415</v>
      </c>
      <c r="H16" s="26" t="s">
        <v>211</v>
      </c>
    </row>
    <row r="17" spans="7:8" x14ac:dyDescent="0.3">
      <c r="G17" s="3" t="s">
        <v>416</v>
      </c>
      <c r="H17" s="26" t="s">
        <v>243</v>
      </c>
    </row>
    <row r="18" spans="7:8" x14ac:dyDescent="0.3">
      <c r="G18" s="3" t="s">
        <v>417</v>
      </c>
      <c r="H18" s="26" t="s">
        <v>329</v>
      </c>
    </row>
    <row r="19" spans="7:8" x14ac:dyDescent="0.3">
      <c r="G19" s="3" t="s">
        <v>419</v>
      </c>
      <c r="H19" s="26" t="s">
        <v>418</v>
      </c>
    </row>
    <row r="20" spans="7:8" x14ac:dyDescent="0.3">
      <c r="G20" s="3" t="s">
        <v>421</v>
      </c>
      <c r="H20" s="25" t="s">
        <v>420</v>
      </c>
    </row>
    <row r="21" spans="7:8" x14ac:dyDescent="0.3">
      <c r="G21" s="3" t="s">
        <v>423</v>
      </c>
      <c r="H21" s="25" t="s">
        <v>422</v>
      </c>
    </row>
    <row r="22" spans="7:8" x14ac:dyDescent="0.3">
      <c r="G22" s="3" t="s">
        <v>424</v>
      </c>
      <c r="H22" s="26" t="s">
        <v>323</v>
      </c>
    </row>
    <row r="23" spans="7:8" x14ac:dyDescent="0.3">
      <c r="G23" s="3" t="s">
        <v>426</v>
      </c>
      <c r="H23" s="25" t="s">
        <v>425</v>
      </c>
    </row>
    <row r="24" spans="7:8" x14ac:dyDescent="0.3">
      <c r="G24" s="3" t="s">
        <v>428</v>
      </c>
      <c r="H24" s="25" t="s">
        <v>427</v>
      </c>
    </row>
    <row r="25" spans="7:8" x14ac:dyDescent="0.3">
      <c r="G25" s="3" t="s">
        <v>430</v>
      </c>
      <c r="H25" s="25" t="s">
        <v>429</v>
      </c>
    </row>
    <row r="26" spans="7:8" x14ac:dyDescent="0.3">
      <c r="G26" s="3" t="s">
        <v>431</v>
      </c>
      <c r="H26" s="25" t="s">
        <v>432</v>
      </c>
    </row>
    <row r="27" spans="7:8" x14ac:dyDescent="0.3">
      <c r="G27" s="3" t="s">
        <v>433</v>
      </c>
      <c r="H27" s="26" t="s">
        <v>395</v>
      </c>
    </row>
    <row r="28" spans="7:8" x14ac:dyDescent="0.3">
      <c r="G28" s="3" t="s">
        <v>435</v>
      </c>
      <c r="H28" s="25" t="s">
        <v>434</v>
      </c>
    </row>
    <row r="29" spans="7:8" x14ac:dyDescent="0.3">
      <c r="G29" s="3" t="s">
        <v>437</v>
      </c>
      <c r="H29" s="25" t="s">
        <v>436</v>
      </c>
    </row>
    <row r="30" spans="7:8" x14ac:dyDescent="0.3">
      <c r="G30" s="3" t="s">
        <v>439</v>
      </c>
      <c r="H30" s="25" t="s">
        <v>438</v>
      </c>
    </row>
    <row r="31" spans="7:8" ht="15" thickBot="1" x14ac:dyDescent="0.35">
      <c r="G31" s="4" t="s">
        <v>442</v>
      </c>
      <c r="H31" s="27" t="s">
        <v>441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Read_me</vt:lpstr>
      <vt:lpstr>Summary_Species</vt:lpstr>
      <vt:lpstr>Cell_Counts</vt:lpstr>
      <vt:lpstr>Biomass (pg C)</vt:lpstr>
      <vt:lpstr>Size_geometry</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lapeyra</dc:creator>
  <cp:lastModifiedBy>Jon lapeyra</cp:lastModifiedBy>
  <dcterms:created xsi:type="dcterms:W3CDTF">2021-07-26T15:25:51Z</dcterms:created>
  <dcterms:modified xsi:type="dcterms:W3CDTF">2022-02-18T13:25:22Z</dcterms:modified>
</cp:coreProperties>
</file>